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7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Arkusz2" sheetId="9" r:id="rId9"/>
    <sheet name="Arkusz3" sheetId="10" r:id="rId10"/>
  </sheets>
  <definedNames>
    <definedName name="_xlnm.Print_Area" localSheetId="0">'zał.1'!$A$1:$G$33</definedName>
    <definedName name="_xlnm.Print_Area" localSheetId="1">'zał.2'!$A$1:$G$18</definedName>
    <definedName name="_xlnm.Print_Area" localSheetId="2">'zał.3'!$A$1:$G$27</definedName>
    <definedName name="_xlnm.Print_Area" localSheetId="3">'zał.4'!$A$1:$G$48</definedName>
    <definedName name="_xlnm.Print_Area" localSheetId="4">'zał.5'!$A$1:$G$38</definedName>
    <definedName name="_xlnm.Print_Area" localSheetId="5">'zał.6'!$A$1:$G$20</definedName>
    <definedName name="_xlnm.Print_Area" localSheetId="6">'zał.7'!$A$1:$G$18</definedName>
    <definedName name="_xlnm.Print_Area" localSheetId="7">'zał.8'!$A$1:$G$16</definedName>
  </definedNames>
  <calcPr fullCalcOnLoad="1"/>
</workbook>
</file>

<file path=xl/sharedStrings.xml><?xml version="1.0" encoding="utf-8"?>
<sst xmlns="http://schemas.openxmlformats.org/spreadsheetml/2006/main" count="276" uniqueCount="90">
  <si>
    <t>Dz.</t>
  </si>
  <si>
    <t>Rozdział</t>
  </si>
  <si>
    <t>§</t>
  </si>
  <si>
    <t>Treść</t>
  </si>
  <si>
    <t>Zwiększenia</t>
  </si>
  <si>
    <t>Zmniejszenia</t>
  </si>
  <si>
    <t>Załącznik Nr 1</t>
  </si>
  <si>
    <t>Rady Gminy Mielno</t>
  </si>
  <si>
    <t>ZMIANY W PLANIE DOCHODÓW BUDŻETU GMINY MIELNO NA 2012 ROK</t>
  </si>
  <si>
    <t>URZĄD GMINY</t>
  </si>
  <si>
    <t>RAZEM</t>
  </si>
  <si>
    <t>TRANSPORT I ŁĄCZNOŚĆ</t>
  </si>
  <si>
    <t>Wydatki inwestycyjne jednostek budżetowych</t>
  </si>
  <si>
    <t>Drogi publiczne gminne</t>
  </si>
  <si>
    <t>GOSPODARKA MIESZKANIOWA</t>
  </si>
  <si>
    <t>Gospodarka gruntami i nieruchomościami</t>
  </si>
  <si>
    <t>Wpłaty z tytułu odpłatnego nabycia prawa własności oraz prawa użytkowania wieczystego nieruchomości</t>
  </si>
  <si>
    <t>0770</t>
  </si>
  <si>
    <t>Pozostała działalność</t>
  </si>
  <si>
    <t>4300</t>
  </si>
  <si>
    <t>Plan po zmianach</t>
  </si>
  <si>
    <t>Zakup usług pozostałych</t>
  </si>
  <si>
    <t>ZMIANY W PLANIE WYDATKÓW BUDŻETU GMINY MIELNO NA 2012 ROK</t>
  </si>
  <si>
    <t>Załącznik Nr 2</t>
  </si>
  <si>
    <t>Załącznik Nr 4</t>
  </si>
  <si>
    <t>DZIAŁALNOŚĆ USŁUGOWA</t>
  </si>
  <si>
    <t>OBSŁUGA DŁUGU PUBLICZNEGO</t>
  </si>
  <si>
    <t>8110</t>
  </si>
  <si>
    <t>Obsługa papierów wartościowych, kredytów i pożyczek jednostek samorządu terytorialnego</t>
  </si>
  <si>
    <t>Załącznik Nr 3</t>
  </si>
  <si>
    <t>Załącznik Nr 5</t>
  </si>
  <si>
    <t>Plany zagospodarowania przestrzennego</t>
  </si>
  <si>
    <t>Dotacje celowe w ramach programów finansowanych z udziałem środków europejskich oraz środków, o których mowa w art. 5 ust. 1 pkt 3 oraz ust. 3 pkt 5 i 6 ustawy lub płatności  w ramach budżetu środków europejskich</t>
  </si>
  <si>
    <t>Odsetki od samorządowych papierów wartościowych lub zaciągniętych przez jednostkę samorządu terytorialnego kredytów i pożyczek</t>
  </si>
  <si>
    <t>Zagospodarowanie placu przy GOPS w Unieściu</t>
  </si>
  <si>
    <t>Przebudowa głównego zejścia na plażę w Łazach</t>
  </si>
  <si>
    <t>z dnia 27.12.2012 r.</t>
  </si>
  <si>
    <t>BEZPIECZEŃSTWO PUBLICZNE I OCHRONA PRZECIWPOŻAROWA</t>
  </si>
  <si>
    <t>Zarządzanie kryzysowe</t>
  </si>
  <si>
    <t>0310</t>
  </si>
  <si>
    <t>0360</t>
  </si>
  <si>
    <t>Podatek od nieruchomości</t>
  </si>
  <si>
    <t>Wpływy z innych opłat stanowiących dochody jednostek samorządu terytorialnego na podstawie ustaw</t>
  </si>
  <si>
    <t>0490</t>
  </si>
  <si>
    <t>Wpływy z innych lokalnych opłat pobieranych przez jednostki</t>
  </si>
  <si>
    <t>samorządu terytorialnego na podstawie odrębnych ustaw</t>
  </si>
  <si>
    <t>RÓŻNE ROZLICZENIA</t>
  </si>
  <si>
    <t>2920</t>
  </si>
  <si>
    <t>Subwencje ogólne z budżetu państwa</t>
  </si>
  <si>
    <t>POMOC SPOŁECZNA</t>
  </si>
  <si>
    <t>2320</t>
  </si>
  <si>
    <t>Wpływy z innych opłat pobieranych przez jednostki samorządu terytorialnego na podstawie odrębnych ustaw</t>
  </si>
  <si>
    <t>Część oświatowa subwencji ogólnej dla jednostek samorządu terytorialnego</t>
  </si>
  <si>
    <t>Dotacje celowe otrzymane z powiatu na zadania bieżące realizowane na podstawie porozumień między jednostkami samorządu terytorialnego</t>
  </si>
  <si>
    <t>Podatek od spadków darowizn</t>
  </si>
  <si>
    <t>JEDNOSTKA SAMORZĄDU TERYTORIALNEGO - ORGAN</t>
  </si>
  <si>
    <t>PT i budowa portu jachtowego na jeziorze Jamno w Unieściu</t>
  </si>
  <si>
    <t>TURYSTYKA</t>
  </si>
  <si>
    <t>Zadania w zakresie upowszechniania turystyki</t>
  </si>
  <si>
    <t>Wynagrodzenia agencyjno-prowizyjne</t>
  </si>
  <si>
    <t>Składki na ubzpieczenia społeczne</t>
  </si>
  <si>
    <t>Różne opłaty i składki</t>
  </si>
  <si>
    <t>4590</t>
  </si>
  <si>
    <t>Kary i odszkodowania wypłacane na rzecz osób fizycznych</t>
  </si>
  <si>
    <t>OŚWIATA I WYCHOWANIE</t>
  </si>
  <si>
    <t>Szkoły podstawowe</t>
  </si>
  <si>
    <t>4110</t>
  </si>
  <si>
    <t>Oddziały przedszkolne w szkołach podstawowych</t>
  </si>
  <si>
    <t>Przedszkola</t>
  </si>
  <si>
    <t>Gimnazja</t>
  </si>
  <si>
    <t>Jednostki pomocnicze szkolnictwa</t>
  </si>
  <si>
    <t xml:space="preserve">Plan wydatków związanych z realizacja zadań własnych Urzędu Gminy Mielnie ulegnie zmniejszeniu o kwotę </t>
  </si>
  <si>
    <t>2.541.766,00 zł i wyniesie 24.006.195,00 zł</t>
  </si>
  <si>
    <t>ZESPÓŁ SZKÓŁ W MIELNIE</t>
  </si>
  <si>
    <t xml:space="preserve">Plan wydatków związanych z realizacja zadań własnych Zespołu Szkół w Mielnie ulegnie zwiększeniu o kwotę </t>
  </si>
  <si>
    <t>Załącznik Nr 7</t>
  </si>
  <si>
    <t>SZKOŁA PODSTAWOWA W SARBINOWIE</t>
  </si>
  <si>
    <t>Załącznik Nr 8</t>
  </si>
  <si>
    <t>PRZEDSZKOLE W MIELNIE</t>
  </si>
  <si>
    <t>10.000,00 zł i wyniesie 1.254.865,00 zł</t>
  </si>
  <si>
    <t>Załącznik Nr 6</t>
  </si>
  <si>
    <t xml:space="preserve">Plan wydatków związanych z realizacja zadań własnych Szkoły Podstawowej w Sarbinowie ulegnie zwiększeniu </t>
  </si>
  <si>
    <t>o kwotę 10.652,00 zł i wyniesie 1.144.435,00 zł</t>
  </si>
  <si>
    <t xml:space="preserve">Wpływy z podatku rolnego, podatku leśnego, podatku od czynności cywilnoprawnych, podatków i opłat od osób prawnych i innych jednostek organizacyjnych </t>
  </si>
  <si>
    <t>Wpływy z podatku rolnego, podatku leśnego, podatku od czynności cywilnoprawnych, podatków i opłat od osób fizycznych</t>
  </si>
  <si>
    <t>0500</t>
  </si>
  <si>
    <t>Podatek od czynności cywilnoprawnych</t>
  </si>
  <si>
    <t>DOCHODY OD OSÓB PRAWNYCH, OD OSÓB FIZYCZNYCH I ODINNYCH JEDNOSTEK NIEPOSIADAJĄCYCH OSOBOWOŚCI PRAWNEJ ORAZ WYDATKI ZWIĄZANE Z ICH POBOREM</t>
  </si>
  <si>
    <t>do Uchwały Nr  XXXIII/351/12</t>
  </si>
  <si>
    <t>21.000,00 zł i wyniesie 3.358.823,00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</si>
</sst>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3" fontId="8" fillId="0" borderId="11" xfId="44" applyNumberFormat="1" applyFont="1" applyBorder="1">
      <alignment/>
      <protection/>
    </xf>
    <xf numFmtId="0" fontId="1" fillId="0" borderId="0" xfId="44" applyFill="1">
      <alignment/>
      <protection/>
    </xf>
    <xf numFmtId="0" fontId="5" fillId="33" borderId="12" xfId="44" applyFont="1" applyFill="1" applyBorder="1" applyAlignment="1">
      <alignment horizontal="left" vertical="center" wrapText="1"/>
      <protection/>
    </xf>
    <xf numFmtId="0" fontId="5" fillId="0" borderId="11" xfId="44" applyFont="1" applyFill="1" applyBorder="1" applyAlignment="1">
      <alignment horizontal="left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3" fontId="7" fillId="0" borderId="10" xfId="44" applyNumberFormat="1" applyFont="1" applyFill="1" applyBorder="1" applyAlignment="1">
      <alignment horizontal="right" vertical="center" wrapText="1"/>
      <protection/>
    </xf>
    <xf numFmtId="0" fontId="4" fillId="33" borderId="11" xfId="44" applyFont="1" applyFill="1" applyBorder="1" applyAlignment="1">
      <alignment horizontal="center" vertical="center" wrapText="1"/>
      <protection/>
    </xf>
    <xf numFmtId="3" fontId="1" fillId="0" borderId="0" xfId="44" applyNumberFormat="1">
      <alignment/>
      <protection/>
    </xf>
    <xf numFmtId="49" fontId="5" fillId="0" borderId="11" xfId="44" applyNumberFormat="1" applyFont="1" applyFill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1" fillId="0" borderId="11" xfId="44" applyBorder="1">
      <alignment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3" fontId="6" fillId="0" borderId="11" xfId="44" applyNumberFormat="1" applyFont="1" applyFill="1" applyBorder="1" applyAlignment="1">
      <alignment horizontal="right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6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4" fillId="33" borderId="11" xfId="44" applyFont="1" applyFill="1" applyBorder="1" applyAlignment="1">
      <alignment horizontal="left" vertical="center" wrapText="1"/>
      <protection/>
    </xf>
    <xf numFmtId="3" fontId="6" fillId="33" borderId="11" xfId="44" applyNumberFormat="1" applyFont="1" applyFill="1" applyBorder="1" applyAlignment="1">
      <alignment horizontal="right" vertical="center" wrapText="1"/>
      <protection/>
    </xf>
    <xf numFmtId="3" fontId="5" fillId="0" borderId="11" xfId="44" applyNumberFormat="1" applyFont="1" applyBorder="1" applyAlignment="1">
      <alignment horizontal="right" vertical="center" wrapText="1"/>
      <protection/>
    </xf>
    <xf numFmtId="3" fontId="7" fillId="0" borderId="11" xfId="44" applyNumberFormat="1" applyFont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lef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9" fillId="0" borderId="11" xfId="44" applyFont="1" applyBorder="1" applyAlignment="1">
      <alignment horizontal="left" vertical="center" wrapText="1"/>
      <protection/>
    </xf>
    <xf numFmtId="0" fontId="3" fillId="0" borderId="17" xfId="44" applyFont="1" applyFill="1" applyBorder="1" applyAlignment="1">
      <alignment horizontal="center" vertical="center" wrapText="1"/>
      <protection/>
    </xf>
    <xf numFmtId="0" fontId="3" fillId="0" borderId="18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7" xfId="44" applyFont="1" applyFill="1" applyBorder="1" applyAlignment="1">
      <alignment horizontal="center" vertical="center" wrapText="1"/>
      <protection/>
    </xf>
    <xf numFmtId="3" fontId="11" fillId="0" borderId="11" xfId="44" applyNumberFormat="1" applyFont="1" applyBorder="1" applyAlignment="1">
      <alignment horizontal="right" vertical="center" wrapText="1"/>
      <protection/>
    </xf>
    <xf numFmtId="0" fontId="3" fillId="0" borderId="13" xfId="44" applyFont="1" applyBorder="1" applyAlignment="1">
      <alignment horizontal="center" vertical="center" wrapText="1"/>
      <protection/>
    </xf>
    <xf numFmtId="0" fontId="3" fillId="0" borderId="19" xfId="44" applyFont="1" applyBorder="1" applyAlignment="1">
      <alignment horizontal="center" vertical="center" wrapText="1"/>
      <protection/>
    </xf>
    <xf numFmtId="0" fontId="3" fillId="0" borderId="20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5" fillId="0" borderId="12" xfId="44" applyFont="1" applyFill="1" applyBorder="1" applyAlignment="1">
      <alignment horizontal="center" vertical="center" wrapText="1"/>
      <protection/>
    </xf>
    <xf numFmtId="0" fontId="5" fillId="0" borderId="0" xfId="44" applyFont="1">
      <alignment/>
      <protection/>
    </xf>
    <xf numFmtId="3" fontId="11" fillId="0" borderId="11" xfId="44" applyNumberFormat="1" applyFont="1" applyFill="1" applyBorder="1" applyAlignment="1">
      <alignment horizontal="right" vertical="center" wrapText="1"/>
      <protection/>
    </xf>
    <xf numFmtId="0" fontId="5" fillId="0" borderId="21" xfId="44" applyFont="1" applyFill="1" applyBorder="1" applyAlignment="1">
      <alignment horizontal="left" vertical="center" wrapText="1"/>
      <protection/>
    </xf>
    <xf numFmtId="0" fontId="5" fillId="33" borderId="22" xfId="44" applyFont="1" applyFill="1" applyBorder="1" applyAlignment="1">
      <alignment horizontal="left" vertical="center" wrapText="1"/>
      <protection/>
    </xf>
    <xf numFmtId="0" fontId="10" fillId="0" borderId="23" xfId="44" applyFont="1" applyBorder="1" applyAlignment="1">
      <alignment horizontal="left" vertical="center" wrapText="1"/>
      <protection/>
    </xf>
    <xf numFmtId="3" fontId="5" fillId="0" borderId="12" xfId="44" applyNumberFormat="1" applyFont="1" applyBorder="1" applyAlignment="1">
      <alignment horizontal="right" vertical="center" wrapText="1"/>
      <protection/>
    </xf>
    <xf numFmtId="3" fontId="7" fillId="0" borderId="11" xfId="44" applyNumberFormat="1" applyFont="1" applyFill="1" applyBorder="1" applyAlignment="1">
      <alignment horizontal="right" vertical="center" wrapText="1"/>
      <protection/>
    </xf>
    <xf numFmtId="0" fontId="5" fillId="0" borderId="24" xfId="44" applyFont="1" applyFill="1" applyBorder="1" applyAlignment="1">
      <alignment horizontal="center" vertical="center" wrapText="1"/>
      <protection/>
    </xf>
    <xf numFmtId="0" fontId="4" fillId="0" borderId="25" xfId="44" applyFont="1" applyFill="1" applyBorder="1" applyAlignment="1">
      <alignment horizontal="center" vertical="center" wrapText="1"/>
      <protection/>
    </xf>
    <xf numFmtId="0" fontId="4" fillId="0" borderId="26" xfId="44" applyFont="1" applyFill="1" applyBorder="1" applyAlignment="1">
      <alignment horizontal="center" vertical="center" wrapText="1"/>
      <protection/>
    </xf>
    <xf numFmtId="49" fontId="5" fillId="0" borderId="24" xfId="44" applyNumberFormat="1" applyFont="1" applyFill="1" applyBorder="1" applyAlignment="1">
      <alignment horizontal="center" vertical="center" wrapText="1"/>
      <protection/>
    </xf>
    <xf numFmtId="3" fontId="1" fillId="0" borderId="0" xfId="44" applyNumberFormat="1" applyFill="1">
      <alignment/>
      <protection/>
    </xf>
    <xf numFmtId="0" fontId="7" fillId="0" borderId="10" xfId="44" applyFont="1" applyBorder="1" applyAlignment="1">
      <alignment horizontal="left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4" fillId="33" borderId="27" xfId="44" applyFont="1" applyFill="1" applyBorder="1" applyAlignment="1">
      <alignment horizontal="center" vertical="center" wrapText="1"/>
      <protection/>
    </xf>
    <xf numFmtId="3" fontId="7" fillId="33" borderId="28" xfId="44" applyNumberFormat="1" applyFont="1" applyFill="1" applyBorder="1" applyAlignment="1">
      <alignment horizontal="right" vertical="center" wrapText="1"/>
      <protection/>
    </xf>
    <xf numFmtId="0" fontId="4" fillId="0" borderId="29" xfId="44" applyFont="1" applyFill="1" applyBorder="1" applyAlignment="1">
      <alignment horizontal="center" vertical="center" wrapText="1"/>
      <protection/>
    </xf>
    <xf numFmtId="3" fontId="7" fillId="0" borderId="28" xfId="44" applyNumberFormat="1" applyFont="1" applyFill="1" applyBorder="1" applyAlignment="1">
      <alignment horizontal="right" vertical="center" wrapText="1"/>
      <protection/>
    </xf>
    <xf numFmtId="0" fontId="4" fillId="33" borderId="29" xfId="44" applyFont="1" applyFill="1" applyBorder="1" applyAlignment="1">
      <alignment horizontal="center" vertical="center" wrapText="1"/>
      <protection/>
    </xf>
    <xf numFmtId="3" fontId="7" fillId="0" borderId="28" xfId="44" applyNumberFormat="1" applyFont="1" applyBorder="1" applyAlignment="1">
      <alignment horizontal="right" vertical="center" wrapText="1"/>
      <protection/>
    </xf>
    <xf numFmtId="0" fontId="4" fillId="0" borderId="30" xfId="44" applyFont="1" applyFill="1" applyBorder="1" applyAlignment="1">
      <alignment horizontal="center" vertical="center" wrapText="1"/>
      <protection/>
    </xf>
    <xf numFmtId="0" fontId="4" fillId="33" borderId="31" xfId="44" applyFont="1" applyFill="1" applyBorder="1" applyAlignment="1">
      <alignment horizontal="center" vertical="center" wrapText="1"/>
      <protection/>
    </xf>
    <xf numFmtId="3" fontId="7" fillId="0" borderId="32" xfId="44" applyNumberFormat="1" applyFont="1" applyBorder="1" applyAlignment="1">
      <alignment horizontal="right" vertical="center" wrapText="1"/>
      <protection/>
    </xf>
    <xf numFmtId="3" fontId="7" fillId="33" borderId="11" xfId="44" applyNumberFormat="1" applyFont="1" applyFill="1" applyBorder="1" applyAlignment="1">
      <alignment horizontal="right" vertical="center" wrapText="1"/>
      <protection/>
    </xf>
    <xf numFmtId="0" fontId="7" fillId="0" borderId="11" xfId="44" applyFont="1" applyBorder="1" applyAlignment="1">
      <alignment horizontal="left" vertical="center" wrapText="1"/>
      <protection/>
    </xf>
    <xf numFmtId="0" fontId="4" fillId="0" borderId="22" xfId="44" applyFont="1" applyBorder="1" applyAlignment="1">
      <alignment horizontal="center" vertical="center" wrapText="1"/>
      <protection/>
    </xf>
    <xf numFmtId="0" fontId="5" fillId="0" borderId="22" xfId="44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4" fillId="0" borderId="33" xfId="44" applyFont="1" applyFill="1" applyBorder="1" applyAlignment="1">
      <alignment horizontal="center" vertical="center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0" fontId="5" fillId="0" borderId="24" xfId="44" applyFont="1" applyBorder="1" applyAlignment="1">
      <alignment horizontal="left" vertical="center" wrapText="1"/>
      <protection/>
    </xf>
    <xf numFmtId="0" fontId="5" fillId="0" borderId="34" xfId="44" applyFont="1" applyFill="1" applyBorder="1" applyAlignment="1">
      <alignment horizontal="left" vertical="center" wrapText="1"/>
      <protection/>
    </xf>
    <xf numFmtId="49" fontId="5" fillId="0" borderId="35" xfId="44" applyNumberFormat="1" applyFont="1" applyFill="1" applyBorder="1" applyAlignment="1">
      <alignment horizontal="center" vertical="center" wrapText="1"/>
      <protection/>
    </xf>
    <xf numFmtId="0" fontId="5" fillId="33" borderId="21" xfId="44" applyFont="1" applyFill="1" applyBorder="1" applyAlignment="1">
      <alignment horizontal="left" vertical="center" wrapText="1"/>
      <protection/>
    </xf>
    <xf numFmtId="0" fontId="5" fillId="33" borderId="36" xfId="44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8" fillId="0" borderId="26" xfId="44" applyFont="1" applyBorder="1" applyAlignment="1">
      <alignment horizontal="center"/>
      <protection/>
    </xf>
    <xf numFmtId="0" fontId="8" fillId="0" borderId="37" xfId="44" applyFont="1" applyBorder="1" applyAlignment="1">
      <alignment horizontal="center"/>
      <protection/>
    </xf>
    <xf numFmtId="0" fontId="8" fillId="0" borderId="38" xfId="44" applyFont="1" applyBorder="1" applyAlignment="1">
      <alignment horizontal="center"/>
      <protection/>
    </xf>
    <xf numFmtId="0" fontId="3" fillId="13" borderId="23" xfId="44" applyFont="1" applyFill="1" applyBorder="1" applyAlignment="1">
      <alignment horizontal="center" vertical="center" wrapText="1"/>
      <protection/>
    </xf>
    <xf numFmtId="0" fontId="3" fillId="13" borderId="39" xfId="44" applyFont="1" applyFill="1" applyBorder="1" applyAlignment="1">
      <alignment horizontal="center" vertical="center" wrapText="1"/>
      <protection/>
    </xf>
    <xf numFmtId="0" fontId="3" fillId="13" borderId="11" xfId="44" applyFont="1" applyFill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/>
      <protection/>
    </xf>
    <xf numFmtId="0" fontId="3" fillId="13" borderId="40" xfId="44" applyFont="1" applyFill="1" applyBorder="1" applyAlignment="1">
      <alignment horizontal="center" vertical="center" wrapText="1"/>
      <protection/>
    </xf>
    <xf numFmtId="0" fontId="3" fillId="13" borderId="41" xfId="44" applyFont="1" applyFill="1" applyBorder="1" applyAlignment="1">
      <alignment horizontal="center" vertical="center" wrapText="1"/>
      <protection/>
    </xf>
    <xf numFmtId="0" fontId="3" fillId="13" borderId="42" xfId="44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19" sqref="B19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421875" style="1" customWidth="1"/>
    <col min="5" max="5" width="11.7109375" style="1" customWidth="1"/>
    <col min="6" max="6" width="11.28125" style="1" customWidth="1"/>
    <col min="7" max="7" width="10.140625" style="1" customWidth="1"/>
    <col min="8" max="16384" width="8.7109375" style="1" customWidth="1"/>
  </cols>
  <sheetData>
    <row r="1" ht="15">
      <c r="E1" s="1" t="s">
        <v>6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6" spans="1:6" ht="38.25" customHeight="1">
      <c r="A6" s="86" t="s">
        <v>8</v>
      </c>
      <c r="B6" s="86"/>
      <c r="C6" s="86"/>
      <c r="D6" s="86"/>
      <c r="E6" s="86"/>
      <c r="F6" s="86"/>
    </row>
    <row r="8" spans="1:7" ht="25.5">
      <c r="A8" s="28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0" t="s">
        <v>20</v>
      </c>
    </row>
    <row r="9" spans="1:7" ht="24.75" customHeight="1">
      <c r="A9" s="65">
        <v>600</v>
      </c>
      <c r="B9" s="3"/>
      <c r="C9" s="4"/>
      <c r="D9" s="5" t="s">
        <v>11</v>
      </c>
      <c r="E9" s="6">
        <f>SUM(+E10)</f>
        <v>0</v>
      </c>
      <c r="F9" s="6">
        <f>SUM(+F10)</f>
        <v>1000000</v>
      </c>
      <c r="G9" s="66">
        <v>1948665</v>
      </c>
    </row>
    <row r="10" spans="1:7" s="12" customFormat="1" ht="24.75" customHeight="1">
      <c r="A10" s="67"/>
      <c r="B10" s="17">
        <v>60016</v>
      </c>
      <c r="C10" s="43"/>
      <c r="D10" s="7" t="s">
        <v>13</v>
      </c>
      <c r="E10" s="8">
        <f>SUM(E11:E11)</f>
        <v>0</v>
      </c>
      <c r="F10" s="8">
        <f>SUM(F11:F11)</f>
        <v>1000000</v>
      </c>
      <c r="G10" s="68">
        <v>1876524</v>
      </c>
    </row>
    <row r="11" spans="1:7" s="12" customFormat="1" ht="63" customHeight="1">
      <c r="A11" s="67"/>
      <c r="B11" s="42"/>
      <c r="C11" s="43">
        <v>6207</v>
      </c>
      <c r="D11" s="27" t="s">
        <v>32</v>
      </c>
      <c r="E11" s="10"/>
      <c r="F11" s="10">
        <v>1000000</v>
      </c>
      <c r="G11" s="68">
        <v>355750</v>
      </c>
    </row>
    <row r="12" spans="1:7" ht="24.75" customHeight="1">
      <c r="A12" s="69">
        <v>700</v>
      </c>
      <c r="B12" s="13"/>
      <c r="C12" s="4"/>
      <c r="D12" s="5" t="s">
        <v>14</v>
      </c>
      <c r="E12" s="6">
        <f>SUM(E13)</f>
        <v>0</v>
      </c>
      <c r="F12" s="6">
        <f>SUM(F13)</f>
        <v>1502466</v>
      </c>
      <c r="G12" s="66">
        <f>5794914-F12</f>
        <v>4292448</v>
      </c>
    </row>
    <row r="13" spans="1:7" s="12" customFormat="1" ht="30" customHeight="1">
      <c r="A13" s="15"/>
      <c r="B13" s="17">
        <v>70005</v>
      </c>
      <c r="C13" s="2"/>
      <c r="D13" s="7" t="s">
        <v>15</v>
      </c>
      <c r="E13" s="8">
        <f>SUM(E14)</f>
        <v>0</v>
      </c>
      <c r="F13" s="8">
        <f>SUM(F14)</f>
        <v>1502466</v>
      </c>
      <c r="G13" s="70">
        <f>5794914-F13</f>
        <v>4292448</v>
      </c>
    </row>
    <row r="14" spans="1:7" s="12" customFormat="1" ht="47.25" customHeight="1">
      <c r="A14" s="71"/>
      <c r="B14" s="53"/>
      <c r="C14" s="16" t="s">
        <v>17</v>
      </c>
      <c r="D14" s="9" t="s">
        <v>16</v>
      </c>
      <c r="E14" s="18">
        <v>0</v>
      </c>
      <c r="F14" s="18">
        <v>1502466</v>
      </c>
      <c r="G14" s="68">
        <f>4650198-F14</f>
        <v>3147732</v>
      </c>
    </row>
    <row r="15" spans="1:7" ht="28.5" customHeight="1">
      <c r="A15" s="72">
        <v>754</v>
      </c>
      <c r="B15" s="54"/>
      <c r="C15" s="4"/>
      <c r="D15" s="5" t="s">
        <v>37</v>
      </c>
      <c r="E15" s="6">
        <f>SUM(E16)</f>
        <v>195863</v>
      </c>
      <c r="F15" s="6">
        <f>SUM(F16)</f>
        <v>195863</v>
      </c>
      <c r="G15" s="66">
        <v>575316</v>
      </c>
    </row>
    <row r="16" spans="1:7" s="12" customFormat="1" ht="22.5" customHeight="1">
      <c r="A16" s="60"/>
      <c r="B16" s="49">
        <v>75421</v>
      </c>
      <c r="C16" s="2"/>
      <c r="D16" s="7" t="s">
        <v>38</v>
      </c>
      <c r="E16" s="56">
        <f>SUM(E17:E18)</f>
        <v>195863</v>
      </c>
      <c r="F16" s="56">
        <f>SUM(F17:F18)</f>
        <v>195863</v>
      </c>
      <c r="G16" s="73">
        <f>SUM(G17:G18)</f>
        <v>485316</v>
      </c>
    </row>
    <row r="17" spans="1:7" s="12" customFormat="1" ht="62.25" customHeight="1">
      <c r="A17" s="59"/>
      <c r="B17" s="14"/>
      <c r="C17" s="58">
        <v>6207</v>
      </c>
      <c r="D17" s="55" t="s">
        <v>32</v>
      </c>
      <c r="E17" s="57"/>
      <c r="F17" s="57">
        <v>195863</v>
      </c>
      <c r="G17" s="57">
        <f>485316-F17</f>
        <v>289453</v>
      </c>
    </row>
    <row r="18" spans="1:7" s="12" customFormat="1" ht="61.5" customHeight="1">
      <c r="A18" s="60"/>
      <c r="B18" s="14"/>
      <c r="C18" s="58">
        <v>6209</v>
      </c>
      <c r="D18" s="55" t="s">
        <v>32</v>
      </c>
      <c r="E18" s="57">
        <v>195863</v>
      </c>
      <c r="F18" s="57"/>
      <c r="G18" s="57">
        <v>195863</v>
      </c>
    </row>
    <row r="19" spans="1:9" s="12" customFormat="1" ht="98.25" customHeight="1">
      <c r="A19" s="72">
        <v>756</v>
      </c>
      <c r="B19" s="54"/>
      <c r="C19" s="4"/>
      <c r="D19" s="5" t="s">
        <v>87</v>
      </c>
      <c r="E19" s="6">
        <f>SUM(E20+E22+E25)</f>
        <v>304500</v>
      </c>
      <c r="F19" s="6">
        <f>SUM(F20+F22+F25)</f>
        <v>365450</v>
      </c>
      <c r="G19" s="66">
        <f>18225624+E19-F19</f>
        <v>18164674</v>
      </c>
      <c r="I19" s="62">
        <f>SUM(F19-E19)</f>
        <v>60950</v>
      </c>
    </row>
    <row r="20" spans="1:7" s="12" customFormat="1" ht="74.25" customHeight="1">
      <c r="A20" s="60"/>
      <c r="B20" s="49">
        <v>75615</v>
      </c>
      <c r="C20" s="2"/>
      <c r="D20" s="7" t="s">
        <v>83</v>
      </c>
      <c r="E20" s="56">
        <f>SUM(E21)</f>
        <v>0</v>
      </c>
      <c r="F20" s="56">
        <f>SUM(F21)</f>
        <v>280950</v>
      </c>
      <c r="G20" s="73">
        <f>5626390-F20</f>
        <v>5345440</v>
      </c>
    </row>
    <row r="21" spans="1:7" s="12" customFormat="1" ht="18.75" customHeight="1">
      <c r="A21" s="79"/>
      <c r="B21" s="14"/>
      <c r="C21" s="61" t="s">
        <v>39</v>
      </c>
      <c r="D21" s="9" t="s">
        <v>41</v>
      </c>
      <c r="E21" s="57"/>
      <c r="F21" s="57">
        <f>21650+220000+39300</f>
        <v>280950</v>
      </c>
      <c r="G21" s="57">
        <f>5514800-F21</f>
        <v>5233850</v>
      </c>
    </row>
    <row r="22" spans="1:7" s="12" customFormat="1" ht="60" customHeight="1">
      <c r="A22" s="59"/>
      <c r="B22" s="49">
        <v>75616</v>
      </c>
      <c r="C22" s="2"/>
      <c r="D22" s="7" t="s">
        <v>84</v>
      </c>
      <c r="E22" s="56">
        <f>SUM(E23:E24)</f>
        <v>84500</v>
      </c>
      <c r="F22" s="56">
        <f>SUM(F23:F24)</f>
        <v>84500</v>
      </c>
      <c r="G22" s="73">
        <f>8910879+84500</f>
        <v>8995379</v>
      </c>
    </row>
    <row r="23" spans="1:7" s="12" customFormat="1" ht="18.75" customHeight="1">
      <c r="A23" s="44"/>
      <c r="B23" s="14"/>
      <c r="C23" s="61" t="s">
        <v>40</v>
      </c>
      <c r="D23" s="9" t="s">
        <v>54</v>
      </c>
      <c r="E23" s="57">
        <v>84500</v>
      </c>
      <c r="F23" s="57"/>
      <c r="G23" s="57">
        <v>84500</v>
      </c>
    </row>
    <row r="24" spans="1:7" s="12" customFormat="1" ht="18.75" customHeight="1">
      <c r="A24" s="80"/>
      <c r="B24" s="14"/>
      <c r="C24" s="61" t="s">
        <v>85</v>
      </c>
      <c r="D24" s="9" t="s">
        <v>86</v>
      </c>
      <c r="E24" s="57">
        <v>0</v>
      </c>
      <c r="F24" s="57">
        <v>84500</v>
      </c>
      <c r="G24" s="57">
        <f>700000-F24</f>
        <v>615500</v>
      </c>
    </row>
    <row r="25" spans="1:7" s="12" customFormat="1" ht="45" customHeight="1">
      <c r="A25" s="60"/>
      <c r="B25" s="49">
        <v>75618</v>
      </c>
      <c r="C25" s="2"/>
      <c r="D25" s="7" t="s">
        <v>42</v>
      </c>
      <c r="E25" s="56">
        <f>SUM(E26)</f>
        <v>220000</v>
      </c>
      <c r="F25" s="56">
        <f>SUM(F26)</f>
        <v>0</v>
      </c>
      <c r="G25" s="73">
        <f>1097860+E25-F25</f>
        <v>1317860</v>
      </c>
    </row>
    <row r="26" spans="1:7" s="12" customFormat="1" ht="43.5" customHeight="1">
      <c r="A26" s="60"/>
      <c r="B26" s="14"/>
      <c r="C26" s="61" t="s">
        <v>43</v>
      </c>
      <c r="D26" s="9" t="s">
        <v>51</v>
      </c>
      <c r="E26" s="57">
        <v>220000</v>
      </c>
      <c r="F26" s="57"/>
      <c r="G26" s="57">
        <f>280000+E26-F26</f>
        <v>500000</v>
      </c>
    </row>
    <row r="27" spans="1:7" s="12" customFormat="1" ht="33.75" customHeight="1">
      <c r="A27" s="72">
        <v>758</v>
      </c>
      <c r="B27" s="54"/>
      <c r="C27" s="4"/>
      <c r="D27" s="5" t="s">
        <v>46</v>
      </c>
      <c r="E27" s="6">
        <f>SUM(E28)</f>
        <v>41652</v>
      </c>
      <c r="F27" s="6">
        <f>SUM(F275)</f>
        <v>0</v>
      </c>
      <c r="G27" s="66">
        <f>2750585+E27-F27</f>
        <v>2792237</v>
      </c>
    </row>
    <row r="28" spans="1:7" s="12" customFormat="1" ht="36" customHeight="1">
      <c r="A28" s="60"/>
      <c r="B28" s="49">
        <v>75801</v>
      </c>
      <c r="C28" s="2"/>
      <c r="D28" s="7" t="s">
        <v>52</v>
      </c>
      <c r="E28" s="56">
        <f>SUM(E29)</f>
        <v>41652</v>
      </c>
      <c r="F28" s="56">
        <f>SUM(F29)</f>
        <v>0</v>
      </c>
      <c r="G28" s="73">
        <f>SUM(2747585+E28-F28)</f>
        <v>2789237</v>
      </c>
    </row>
    <row r="29" spans="1:7" s="12" customFormat="1" ht="21" customHeight="1">
      <c r="A29" s="59"/>
      <c r="B29" s="14"/>
      <c r="C29" s="61" t="s">
        <v>47</v>
      </c>
      <c r="D29" s="9" t="s">
        <v>48</v>
      </c>
      <c r="E29" s="57">
        <v>41652</v>
      </c>
      <c r="F29" s="57">
        <v>0</v>
      </c>
      <c r="G29" s="57">
        <f>2747585+E29-F29</f>
        <v>2789237</v>
      </c>
    </row>
    <row r="30" spans="1:7" s="12" customFormat="1" ht="26.25" customHeight="1">
      <c r="A30" s="72">
        <v>852</v>
      </c>
      <c r="B30" s="54"/>
      <c r="C30" s="4"/>
      <c r="D30" s="5" t="s">
        <v>49</v>
      </c>
      <c r="E30" s="6">
        <f>SUM(E31)</f>
        <v>21650</v>
      </c>
      <c r="F30" s="6">
        <f>SUM(F278)</f>
        <v>0</v>
      </c>
      <c r="G30" s="66">
        <f>1733596+E30</f>
        <v>1755246</v>
      </c>
    </row>
    <row r="31" spans="1:7" s="12" customFormat="1" ht="26.25" customHeight="1">
      <c r="A31" s="60"/>
      <c r="B31" s="49">
        <v>85295</v>
      </c>
      <c r="C31" s="2"/>
      <c r="D31" s="7" t="s">
        <v>18</v>
      </c>
      <c r="E31" s="56">
        <f>SUM(E32)</f>
        <v>21650</v>
      </c>
      <c r="F31" s="56">
        <f>SUM(F32)</f>
        <v>0</v>
      </c>
      <c r="G31" s="73">
        <f>177671+E31-F31</f>
        <v>199321</v>
      </c>
    </row>
    <row r="32" spans="1:7" s="12" customFormat="1" ht="40.5" customHeight="1">
      <c r="A32" s="64"/>
      <c r="B32" s="14"/>
      <c r="C32" s="61" t="s">
        <v>50</v>
      </c>
      <c r="D32" s="63" t="s">
        <v>53</v>
      </c>
      <c r="E32" s="57">
        <v>21650</v>
      </c>
      <c r="F32" s="57">
        <v>0</v>
      </c>
      <c r="G32" s="57">
        <f>53000+E32-F32</f>
        <v>74650</v>
      </c>
    </row>
    <row r="33" spans="1:10" ht="20.25" customHeight="1">
      <c r="A33" s="87" t="s">
        <v>10</v>
      </c>
      <c r="B33" s="88"/>
      <c r="C33" s="88"/>
      <c r="D33" s="89"/>
      <c r="E33" s="11">
        <f>SUM(E30+E27+E19+E15+E12+E9)</f>
        <v>563665</v>
      </c>
      <c r="F33" s="11">
        <f>SUM(F30+F27+F19+F15+F12+F9)</f>
        <v>3063779</v>
      </c>
      <c r="G33" s="11"/>
      <c r="H33" s="20"/>
      <c r="J33" s="20">
        <f>SUM(F33-E33)</f>
        <v>2500114</v>
      </c>
    </row>
    <row r="38" ht="15">
      <c r="K38" s="1" t="s">
        <v>44</v>
      </c>
    </row>
    <row r="39" ht="15">
      <c r="K39" s="1" t="s">
        <v>45</v>
      </c>
    </row>
  </sheetData>
  <sheetProtection selectLockedCells="1" selectUnlockedCells="1"/>
  <mergeCells count="2">
    <mergeCell ref="A6:F6"/>
    <mergeCell ref="A33:D33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6" width="11.7109375" style="1" customWidth="1"/>
    <col min="7" max="7" width="11.421875" style="1" customWidth="1"/>
    <col min="8" max="9" width="8.7109375" style="1" customWidth="1"/>
    <col min="10" max="10" width="9.57421875" style="1" bestFit="1" customWidth="1"/>
    <col min="11" max="16384" width="8.7109375" style="1" customWidth="1"/>
  </cols>
  <sheetData>
    <row r="1" ht="15">
      <c r="E1" s="1" t="s">
        <v>23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6" spans="1:6" ht="38.25" customHeight="1">
      <c r="A6" s="86" t="s">
        <v>8</v>
      </c>
      <c r="B6" s="86"/>
      <c r="C6" s="86"/>
      <c r="D6" s="86"/>
      <c r="E6" s="86"/>
      <c r="F6" s="86"/>
    </row>
    <row r="8" spans="1:7" ht="25.5">
      <c r="A8" s="28" t="s">
        <v>0</v>
      </c>
      <c r="B8" s="29" t="s">
        <v>1</v>
      </c>
      <c r="C8" s="29" t="s">
        <v>2</v>
      </c>
      <c r="D8" s="29" t="s">
        <v>3</v>
      </c>
      <c r="E8" s="29" t="s">
        <v>4</v>
      </c>
      <c r="F8" s="29" t="s">
        <v>5</v>
      </c>
      <c r="G8" s="30" t="s">
        <v>20</v>
      </c>
    </row>
    <row r="9" spans="1:7" ht="15" customHeight="1">
      <c r="A9" s="90" t="s">
        <v>9</v>
      </c>
      <c r="B9" s="91"/>
      <c r="C9" s="91"/>
      <c r="D9" s="91"/>
      <c r="E9" s="91"/>
      <c r="F9" s="91"/>
      <c r="G9" s="91"/>
    </row>
    <row r="10" spans="1:7" s="12" customFormat="1" ht="24.75" customHeight="1">
      <c r="A10" s="69">
        <v>700</v>
      </c>
      <c r="B10" s="13"/>
      <c r="C10" s="4"/>
      <c r="D10" s="5" t="s">
        <v>14</v>
      </c>
      <c r="E10" s="6">
        <f>SUM(E11)</f>
        <v>0</v>
      </c>
      <c r="F10" s="6">
        <f>SUM(F11)</f>
        <v>1502466</v>
      </c>
      <c r="G10" s="66">
        <f>5794914-F10</f>
        <v>4292448</v>
      </c>
    </row>
    <row r="11" spans="1:7" s="12" customFormat="1" ht="28.5" customHeight="1">
      <c r="A11" s="15"/>
      <c r="B11" s="17">
        <v>70005</v>
      </c>
      <c r="C11" s="2"/>
      <c r="D11" s="7" t="s">
        <v>15</v>
      </c>
      <c r="E11" s="8">
        <f>SUM(E12)</f>
        <v>0</v>
      </c>
      <c r="F11" s="8">
        <f>SUM(F12)</f>
        <v>1502466</v>
      </c>
      <c r="G11" s="70">
        <f>5794914-F11</f>
        <v>4292448</v>
      </c>
    </row>
    <row r="12" spans="1:7" s="12" customFormat="1" ht="45.75" customHeight="1">
      <c r="A12" s="71"/>
      <c r="B12" s="53"/>
      <c r="C12" s="16" t="s">
        <v>17</v>
      </c>
      <c r="D12" s="9" t="s">
        <v>16</v>
      </c>
      <c r="E12" s="18">
        <v>0</v>
      </c>
      <c r="F12" s="18">
        <v>1502466</v>
      </c>
      <c r="G12" s="68">
        <f>4650198-F12</f>
        <v>3147732</v>
      </c>
    </row>
    <row r="13" spans="1:7" ht="114">
      <c r="A13" s="72">
        <v>756</v>
      </c>
      <c r="B13" s="54"/>
      <c r="C13" s="4"/>
      <c r="D13" s="5" t="s">
        <v>87</v>
      </c>
      <c r="E13" s="6">
        <f>SUM(E14+E16)</f>
        <v>220000</v>
      </c>
      <c r="F13" s="6">
        <f>SUM(F14+F16)</f>
        <v>280950</v>
      </c>
      <c r="G13" s="66">
        <f>18225624-3290495+E13-F13</f>
        <v>14874179</v>
      </c>
    </row>
    <row r="14" spans="1:7" ht="71.25">
      <c r="A14" s="60"/>
      <c r="B14" s="49">
        <v>75615</v>
      </c>
      <c r="C14" s="2"/>
      <c r="D14" s="7" t="s">
        <v>83</v>
      </c>
      <c r="E14" s="56">
        <f>SUM(E15)</f>
        <v>0</v>
      </c>
      <c r="F14" s="56">
        <f>SUM(F15:F15)</f>
        <v>280950</v>
      </c>
      <c r="G14" s="73">
        <f>5626390-F14</f>
        <v>5345440</v>
      </c>
    </row>
    <row r="15" spans="1:7" ht="15">
      <c r="A15" s="59"/>
      <c r="B15" s="14"/>
      <c r="C15" s="61" t="s">
        <v>39</v>
      </c>
      <c r="D15" s="9" t="s">
        <v>41</v>
      </c>
      <c r="E15" s="57"/>
      <c r="F15" s="57">
        <f>21650+39300+220000</f>
        <v>280950</v>
      </c>
      <c r="G15" s="57">
        <f>5514800-F15</f>
        <v>5233850</v>
      </c>
    </row>
    <row r="16" spans="1:7" ht="42.75">
      <c r="A16" s="60"/>
      <c r="B16" s="49">
        <v>75618</v>
      </c>
      <c r="C16" s="2"/>
      <c r="D16" s="7" t="s">
        <v>42</v>
      </c>
      <c r="E16" s="56">
        <f>SUM(E17)</f>
        <v>220000</v>
      </c>
      <c r="F16" s="56">
        <f>SUM(F17)</f>
        <v>0</v>
      </c>
      <c r="G16" s="73">
        <f>1097860+E16-F16</f>
        <v>1317860</v>
      </c>
    </row>
    <row r="17" spans="1:7" ht="45">
      <c r="A17" s="60"/>
      <c r="B17" s="14"/>
      <c r="C17" s="61" t="s">
        <v>43</v>
      </c>
      <c r="D17" s="9" t="s">
        <v>51</v>
      </c>
      <c r="E17" s="57">
        <v>220000</v>
      </c>
      <c r="F17" s="57"/>
      <c r="G17" s="57">
        <f>280000+E17-F17</f>
        <v>500000</v>
      </c>
    </row>
    <row r="18" spans="1:10" ht="15">
      <c r="A18" s="87" t="s">
        <v>10</v>
      </c>
      <c r="B18" s="88"/>
      <c r="C18" s="88"/>
      <c r="D18" s="89"/>
      <c r="E18" s="11">
        <f>SUM(E13+E10)</f>
        <v>220000</v>
      </c>
      <c r="F18" s="11">
        <f>SUM(F13+F10)</f>
        <v>1783416</v>
      </c>
      <c r="G18" s="11"/>
      <c r="J18" s="20">
        <f>SUM(E18-F18)</f>
        <v>-1563416</v>
      </c>
    </row>
  </sheetData>
  <sheetProtection selectLockedCells="1" selectUnlockedCells="1"/>
  <mergeCells count="3">
    <mergeCell ref="A6:F6"/>
    <mergeCell ref="A9:G9"/>
    <mergeCell ref="A18:D18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6" width="11.7109375" style="1" customWidth="1"/>
    <col min="7" max="7" width="11.421875" style="1" customWidth="1"/>
    <col min="8" max="16384" width="8.7109375" style="1" customWidth="1"/>
  </cols>
  <sheetData>
    <row r="1" ht="15">
      <c r="E1" s="1" t="s">
        <v>29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5" ht="11.25" customHeight="1"/>
    <row r="6" spans="1:6" ht="19.5" customHeight="1">
      <c r="A6" s="86" t="s">
        <v>8</v>
      </c>
      <c r="B6" s="86"/>
      <c r="C6" s="86"/>
      <c r="D6" s="86"/>
      <c r="E6" s="86"/>
      <c r="F6" s="86"/>
    </row>
    <row r="7" ht="9.75" customHeight="1"/>
    <row r="8" spans="1:7" ht="25.5">
      <c r="A8" s="46" t="s">
        <v>0</v>
      </c>
      <c r="B8" s="47" t="s">
        <v>1</v>
      </c>
      <c r="C8" s="47" t="s">
        <v>2</v>
      </c>
      <c r="D8" s="47" t="s">
        <v>3</v>
      </c>
      <c r="E8" s="47" t="s">
        <v>4</v>
      </c>
      <c r="F8" s="47" t="s">
        <v>5</v>
      </c>
      <c r="G8" s="48" t="s">
        <v>20</v>
      </c>
    </row>
    <row r="9" spans="1:7" ht="15" customHeight="1">
      <c r="A9" s="92" t="s">
        <v>55</v>
      </c>
      <c r="B9" s="92"/>
      <c r="C9" s="92"/>
      <c r="D9" s="92"/>
      <c r="E9" s="92"/>
      <c r="F9" s="92"/>
      <c r="G9" s="92"/>
    </row>
    <row r="10" spans="1:7" ht="22.5" customHeight="1">
      <c r="A10" s="65">
        <v>600</v>
      </c>
      <c r="B10" s="3"/>
      <c r="C10" s="4"/>
      <c r="D10" s="5" t="s">
        <v>11</v>
      </c>
      <c r="E10" s="6">
        <f>SUM(+E11)</f>
        <v>0</v>
      </c>
      <c r="F10" s="6">
        <f>SUM(+F11)</f>
        <v>1000000</v>
      </c>
      <c r="G10" s="66">
        <v>1948665</v>
      </c>
    </row>
    <row r="11" spans="1:7" ht="19.5" customHeight="1">
      <c r="A11" s="67"/>
      <c r="B11" s="17">
        <v>60016</v>
      </c>
      <c r="C11" s="43"/>
      <c r="D11" s="7" t="s">
        <v>13</v>
      </c>
      <c r="E11" s="8">
        <f>SUM(E12:E12)</f>
        <v>0</v>
      </c>
      <c r="F11" s="8">
        <f>SUM(F12:F12)</f>
        <v>1000000</v>
      </c>
      <c r="G11" s="68">
        <v>1876524</v>
      </c>
    </row>
    <row r="12" spans="1:7" ht="60.75" customHeight="1">
      <c r="A12" s="67"/>
      <c r="B12" s="42"/>
      <c r="C12" s="43">
        <v>6207</v>
      </c>
      <c r="D12" s="27" t="s">
        <v>32</v>
      </c>
      <c r="E12" s="10"/>
      <c r="F12" s="10">
        <v>1000000</v>
      </c>
      <c r="G12" s="68">
        <v>355750</v>
      </c>
    </row>
    <row r="13" spans="1:7" ht="28.5">
      <c r="A13" s="72">
        <v>754</v>
      </c>
      <c r="B13" s="54"/>
      <c r="C13" s="4"/>
      <c r="D13" s="5" t="s">
        <v>37</v>
      </c>
      <c r="E13" s="6">
        <f>SUM(E14)</f>
        <v>195863</v>
      </c>
      <c r="F13" s="6">
        <f>SUM(F14)</f>
        <v>195863</v>
      </c>
      <c r="G13" s="66">
        <v>485316</v>
      </c>
    </row>
    <row r="14" spans="1:7" ht="15">
      <c r="A14" s="60"/>
      <c r="B14" s="49">
        <v>75421</v>
      </c>
      <c r="C14" s="2"/>
      <c r="D14" s="7" t="s">
        <v>38</v>
      </c>
      <c r="E14" s="56">
        <f>SUM(E15:E16)</f>
        <v>195863</v>
      </c>
      <c r="F14" s="56">
        <f>SUM(F15:F16)</f>
        <v>195863</v>
      </c>
      <c r="G14" s="73">
        <f>SUM(G15:G16)</f>
        <v>485316</v>
      </c>
    </row>
    <row r="15" spans="1:7" ht="60">
      <c r="A15" s="59"/>
      <c r="B15" s="14"/>
      <c r="C15" s="58">
        <v>6207</v>
      </c>
      <c r="D15" s="55" t="s">
        <v>32</v>
      </c>
      <c r="E15" s="57"/>
      <c r="F15" s="57">
        <v>195863</v>
      </c>
      <c r="G15" s="57">
        <f>485316-F15</f>
        <v>289453</v>
      </c>
    </row>
    <row r="16" spans="1:7" ht="60">
      <c r="A16" s="60"/>
      <c r="B16" s="14"/>
      <c r="C16" s="58">
        <v>6209</v>
      </c>
      <c r="D16" s="55" t="s">
        <v>32</v>
      </c>
      <c r="E16" s="57">
        <v>195863</v>
      </c>
      <c r="F16" s="57"/>
      <c r="G16" s="57">
        <v>195863</v>
      </c>
    </row>
    <row r="17" spans="1:7" ht="88.5" customHeight="1">
      <c r="A17" s="72">
        <v>756</v>
      </c>
      <c r="B17" s="54"/>
      <c r="C17" s="4"/>
      <c r="D17" s="5" t="s">
        <v>87</v>
      </c>
      <c r="E17" s="6">
        <f>SUM(E18)</f>
        <v>84500</v>
      </c>
      <c r="F17" s="6">
        <f>SUM(F18)</f>
        <v>84500</v>
      </c>
      <c r="G17" s="66">
        <v>3290495</v>
      </c>
    </row>
    <row r="18" spans="1:7" ht="57">
      <c r="A18" s="60"/>
      <c r="B18" s="49">
        <v>75616</v>
      </c>
      <c r="C18" s="2"/>
      <c r="D18" s="7" t="s">
        <v>84</v>
      </c>
      <c r="E18" s="56">
        <f>SUM(E19:E20)</f>
        <v>84500</v>
      </c>
      <c r="F18" s="56">
        <f>SUM(F19:F20)</f>
        <v>84500</v>
      </c>
      <c r="G18" s="73">
        <f>700000</f>
        <v>700000</v>
      </c>
    </row>
    <row r="19" spans="1:7" ht="15">
      <c r="A19" s="59"/>
      <c r="B19" s="82"/>
      <c r="C19" s="83" t="s">
        <v>40</v>
      </c>
      <c r="D19" s="9" t="s">
        <v>54</v>
      </c>
      <c r="E19" s="57">
        <v>84500</v>
      </c>
      <c r="F19" s="57"/>
      <c r="G19" s="57">
        <v>84500</v>
      </c>
    </row>
    <row r="20" spans="1:7" ht="15">
      <c r="A20" s="60"/>
      <c r="B20" s="14"/>
      <c r="C20" s="21" t="s">
        <v>85</v>
      </c>
      <c r="D20" s="81" t="s">
        <v>86</v>
      </c>
      <c r="E20" s="57">
        <v>0</v>
      </c>
      <c r="F20" s="57">
        <v>84500</v>
      </c>
      <c r="G20" s="57">
        <f>700000-F20</f>
        <v>615500</v>
      </c>
    </row>
    <row r="21" spans="1:7" ht="20.25" customHeight="1">
      <c r="A21" s="72">
        <v>758</v>
      </c>
      <c r="B21" s="84"/>
      <c r="C21" s="85"/>
      <c r="D21" s="5" t="s">
        <v>46</v>
      </c>
      <c r="E21" s="6">
        <f>SUM(E22)</f>
        <v>41652</v>
      </c>
      <c r="F21" s="6">
        <f>SUM(F269)</f>
        <v>0</v>
      </c>
      <c r="G21" s="66">
        <f>2750585+E21-F21</f>
        <v>2792237</v>
      </c>
    </row>
    <row r="22" spans="1:7" ht="42.75">
      <c r="A22" s="60"/>
      <c r="B22" s="49">
        <v>75801</v>
      </c>
      <c r="C22" s="2"/>
      <c r="D22" s="7" t="s">
        <v>52</v>
      </c>
      <c r="E22" s="56">
        <f>SUM(E23)</f>
        <v>41652</v>
      </c>
      <c r="F22" s="56">
        <f>SUM(F23)</f>
        <v>0</v>
      </c>
      <c r="G22" s="73">
        <f>SUM(2747585+E22-F22)</f>
        <v>2789237</v>
      </c>
    </row>
    <row r="23" spans="1:7" ht="15">
      <c r="A23" s="59"/>
      <c r="B23" s="14"/>
      <c r="C23" s="61" t="s">
        <v>47</v>
      </c>
      <c r="D23" s="9" t="s">
        <v>48</v>
      </c>
      <c r="E23" s="57">
        <v>41652</v>
      </c>
      <c r="F23" s="57">
        <v>0</v>
      </c>
      <c r="G23" s="57">
        <f>2747585+E23-F23</f>
        <v>2789237</v>
      </c>
    </row>
    <row r="24" spans="1:7" ht="16.5" customHeight="1">
      <c r="A24" s="72">
        <v>852</v>
      </c>
      <c r="B24" s="54"/>
      <c r="C24" s="4"/>
      <c r="D24" s="5" t="s">
        <v>49</v>
      </c>
      <c r="E24" s="6">
        <f>SUM(E25)</f>
        <v>21650</v>
      </c>
      <c r="F24" s="6">
        <f>SUM(F272)</f>
        <v>0</v>
      </c>
      <c r="G24" s="66">
        <f>1733596+E24</f>
        <v>1755246</v>
      </c>
    </row>
    <row r="25" spans="1:7" ht="15">
      <c r="A25" s="60"/>
      <c r="B25" s="49">
        <v>85295</v>
      </c>
      <c r="C25" s="2"/>
      <c r="D25" s="7" t="s">
        <v>18</v>
      </c>
      <c r="E25" s="56">
        <f>SUM(E26)</f>
        <v>21650</v>
      </c>
      <c r="F25" s="56">
        <f>SUM(F26)</f>
        <v>0</v>
      </c>
      <c r="G25" s="73">
        <f>177671+E25-F25</f>
        <v>199321</v>
      </c>
    </row>
    <row r="26" spans="1:7" ht="51">
      <c r="A26" s="64"/>
      <c r="B26" s="14"/>
      <c r="C26" s="61" t="s">
        <v>50</v>
      </c>
      <c r="D26" s="63" t="s">
        <v>53</v>
      </c>
      <c r="E26" s="57">
        <v>21650</v>
      </c>
      <c r="F26" s="57">
        <v>0</v>
      </c>
      <c r="G26" s="57">
        <f>53000+E26-F26</f>
        <v>74650</v>
      </c>
    </row>
    <row r="27" spans="1:10" ht="15">
      <c r="A27" s="87" t="s">
        <v>10</v>
      </c>
      <c r="B27" s="88"/>
      <c r="C27" s="88"/>
      <c r="D27" s="89"/>
      <c r="E27" s="11">
        <f>SUM(E24+E21+E13+E10)</f>
        <v>259165</v>
      </c>
      <c r="F27" s="11">
        <f>SUM(F24+F21+F13+F10)</f>
        <v>1195863</v>
      </c>
      <c r="G27" s="11"/>
      <c r="J27" s="20">
        <f>SUM(E27-F27)</f>
        <v>-936698</v>
      </c>
    </row>
  </sheetData>
  <sheetProtection selectLockedCells="1" selectUnlockedCells="1"/>
  <mergeCells count="3">
    <mergeCell ref="A6:F6"/>
    <mergeCell ref="A9:G9"/>
    <mergeCell ref="A27:D27"/>
  </mergeCells>
  <printOptions/>
  <pageMargins left="0.75" right="0.1701388888888889" top="0.67" bottom="0.48" header="0.44" footer="0.1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24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6" spans="1:6" ht="30.75" customHeight="1">
      <c r="A6" s="86" t="s">
        <v>22</v>
      </c>
      <c r="B6" s="86"/>
      <c r="C6" s="86"/>
      <c r="D6" s="86"/>
      <c r="E6" s="86"/>
      <c r="F6" s="86"/>
    </row>
    <row r="7" ht="12" customHeight="1"/>
    <row r="8" spans="1:7" ht="25.5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20</v>
      </c>
    </row>
    <row r="9" spans="1:7" ht="21" customHeight="1">
      <c r="A9" s="19">
        <v>600</v>
      </c>
      <c r="B9" s="22"/>
      <c r="C9" s="32"/>
      <c r="D9" s="33" t="s">
        <v>11</v>
      </c>
      <c r="E9" s="34">
        <f>SUM(E14+E10)</f>
        <v>0</v>
      </c>
      <c r="F9" s="34">
        <f>SUM(F14+F10)</f>
        <v>2502466</v>
      </c>
      <c r="G9" s="74">
        <f>8046338-F9</f>
        <v>5543872</v>
      </c>
    </row>
    <row r="10" spans="1:7" s="12" customFormat="1" ht="21" customHeight="1">
      <c r="A10" s="44"/>
      <c r="B10" s="17">
        <v>60016</v>
      </c>
      <c r="C10" s="43"/>
      <c r="D10" s="7" t="s">
        <v>13</v>
      </c>
      <c r="E10" s="26"/>
      <c r="F10" s="35">
        <f>SUM(F11)</f>
        <v>1000000</v>
      </c>
      <c r="G10" s="36">
        <v>5396135</v>
      </c>
    </row>
    <row r="11" spans="1:7" s="12" customFormat="1" ht="30" customHeight="1">
      <c r="A11" s="44"/>
      <c r="B11" s="14"/>
      <c r="C11" s="25">
        <v>6057</v>
      </c>
      <c r="D11" s="38" t="s">
        <v>12</v>
      </c>
      <c r="E11" s="36">
        <v>0</v>
      </c>
      <c r="F11" s="36">
        <v>1000000</v>
      </c>
      <c r="G11" s="36">
        <v>0</v>
      </c>
    </row>
    <row r="12" spans="1:7" s="12" customFormat="1" ht="18" customHeight="1">
      <c r="A12" s="44"/>
      <c r="B12" s="14"/>
      <c r="C12" s="25"/>
      <c r="D12" s="39" t="s">
        <v>34</v>
      </c>
      <c r="E12" s="45"/>
      <c r="F12" s="45">
        <v>500000</v>
      </c>
      <c r="G12" s="52">
        <v>0</v>
      </c>
    </row>
    <row r="13" spans="1:7" s="12" customFormat="1" ht="18" customHeight="1">
      <c r="A13" s="44"/>
      <c r="B13" s="14"/>
      <c r="C13" s="25"/>
      <c r="D13" s="39" t="s">
        <v>35</v>
      </c>
      <c r="E13" s="45">
        <v>0</v>
      </c>
      <c r="F13" s="45">
        <v>500000</v>
      </c>
      <c r="G13" s="52">
        <v>0</v>
      </c>
    </row>
    <row r="14" spans="1:7" ht="24.75" customHeight="1">
      <c r="A14" s="40"/>
      <c r="B14" s="23">
        <v>60041</v>
      </c>
      <c r="C14" s="31"/>
      <c r="D14" s="37" t="s">
        <v>18</v>
      </c>
      <c r="E14" s="35"/>
      <c r="F14" s="35">
        <f>SUM(F17+F15)</f>
        <v>1502466</v>
      </c>
      <c r="G14" s="36">
        <f>1586562-F14</f>
        <v>84096</v>
      </c>
    </row>
    <row r="15" spans="1:7" ht="27" customHeight="1">
      <c r="A15" s="40"/>
      <c r="B15" s="23"/>
      <c r="C15" s="25">
        <v>6050</v>
      </c>
      <c r="D15" s="38" t="s">
        <v>12</v>
      </c>
      <c r="E15" s="35"/>
      <c r="F15" s="35">
        <v>35550</v>
      </c>
      <c r="G15" s="36">
        <v>18450</v>
      </c>
    </row>
    <row r="16" spans="1:7" ht="23.25" customHeight="1">
      <c r="A16" s="40"/>
      <c r="B16" s="23"/>
      <c r="C16" s="25"/>
      <c r="D16" s="39" t="s">
        <v>56</v>
      </c>
      <c r="E16" s="45"/>
      <c r="F16" s="45">
        <v>35550</v>
      </c>
      <c r="G16" s="52">
        <v>18450</v>
      </c>
    </row>
    <row r="17" spans="1:7" ht="27" customHeight="1">
      <c r="A17" s="40"/>
      <c r="B17" s="31"/>
      <c r="C17" s="25">
        <v>6057</v>
      </c>
      <c r="D17" s="38" t="s">
        <v>12</v>
      </c>
      <c r="E17" s="36"/>
      <c r="F17" s="36">
        <v>1466916</v>
      </c>
      <c r="G17" s="36">
        <v>0</v>
      </c>
    </row>
    <row r="18" spans="1:7" ht="23.25" customHeight="1">
      <c r="A18" s="41"/>
      <c r="B18" s="31"/>
      <c r="C18" s="25"/>
      <c r="D18" s="39" t="s">
        <v>56</v>
      </c>
      <c r="E18" s="45"/>
      <c r="F18" s="45">
        <v>1466916</v>
      </c>
      <c r="G18" s="52">
        <v>0</v>
      </c>
    </row>
    <row r="19" spans="1:7" ht="23.25" customHeight="1">
      <c r="A19" s="19">
        <v>630</v>
      </c>
      <c r="B19" s="22"/>
      <c r="C19" s="32"/>
      <c r="D19" s="33" t="s">
        <v>57</v>
      </c>
      <c r="E19" s="34">
        <f>SUM(E28+E20)</f>
        <v>14800</v>
      </c>
      <c r="F19" s="34">
        <f>SUM(F20)</f>
        <v>0</v>
      </c>
      <c r="G19" s="74">
        <f>448378-F19+E19</f>
        <v>463178</v>
      </c>
    </row>
    <row r="20" spans="1:7" ht="30.75" customHeight="1">
      <c r="A20" s="44"/>
      <c r="B20" s="49">
        <v>63003</v>
      </c>
      <c r="C20" s="50"/>
      <c r="D20" s="7" t="s">
        <v>58</v>
      </c>
      <c r="E20" s="35">
        <f>SUM(E21:E24)</f>
        <v>14800</v>
      </c>
      <c r="F20" s="35">
        <f>SUM(F21:F24)</f>
        <v>0</v>
      </c>
      <c r="G20" s="36">
        <f>448378+E20-F20</f>
        <v>463178</v>
      </c>
    </row>
    <row r="21" spans="1:7" ht="21" customHeight="1">
      <c r="A21" s="44"/>
      <c r="B21" s="23"/>
      <c r="C21" s="25">
        <v>4100</v>
      </c>
      <c r="D21" s="38" t="s">
        <v>59</v>
      </c>
      <c r="E21" s="36">
        <v>3600</v>
      </c>
      <c r="F21" s="35"/>
      <c r="G21" s="36">
        <f>49050+3600</f>
        <v>52650</v>
      </c>
    </row>
    <row r="22" spans="1:7" ht="21" customHeight="1">
      <c r="A22" s="44"/>
      <c r="B22" s="14"/>
      <c r="C22" s="25">
        <v>4110</v>
      </c>
      <c r="D22" s="38" t="s">
        <v>60</v>
      </c>
      <c r="E22" s="36">
        <v>400</v>
      </c>
      <c r="F22" s="36"/>
      <c r="G22" s="36">
        <v>2400</v>
      </c>
    </row>
    <row r="23" spans="1:7" ht="21" customHeight="1">
      <c r="A23" s="40"/>
      <c r="B23" s="31"/>
      <c r="C23" s="25">
        <v>4300</v>
      </c>
      <c r="D23" s="38" t="s">
        <v>21</v>
      </c>
      <c r="E23" s="36">
        <v>7600</v>
      </c>
      <c r="F23" s="38"/>
      <c r="G23" s="36">
        <f>48127+E23</f>
        <v>55727</v>
      </c>
    </row>
    <row r="24" spans="1:7" ht="21" customHeight="1">
      <c r="A24" s="41"/>
      <c r="B24" s="31"/>
      <c r="C24" s="25">
        <v>4430</v>
      </c>
      <c r="D24" s="38" t="s">
        <v>61</v>
      </c>
      <c r="E24" s="36">
        <v>3200</v>
      </c>
      <c r="F24" s="38"/>
      <c r="G24" s="36">
        <f>84401+E24</f>
        <v>87601</v>
      </c>
    </row>
    <row r="25" spans="1:7" ht="23.25" customHeight="1">
      <c r="A25" s="19">
        <v>700</v>
      </c>
      <c r="B25" s="22"/>
      <c r="C25" s="32"/>
      <c r="D25" s="5" t="s">
        <v>14</v>
      </c>
      <c r="E25" s="34">
        <f>SUM(E26)</f>
        <v>34400</v>
      </c>
      <c r="F25" s="34">
        <f>SUM(F26)</f>
        <v>0</v>
      </c>
      <c r="G25" s="74">
        <f>1138973+E25-F25</f>
        <v>1173373</v>
      </c>
    </row>
    <row r="26" spans="1:7" ht="28.5" customHeight="1">
      <c r="A26" s="41"/>
      <c r="B26" s="17">
        <v>70005</v>
      </c>
      <c r="C26" s="2"/>
      <c r="D26" s="7" t="s">
        <v>15</v>
      </c>
      <c r="E26" s="8">
        <f>SUM(E27)</f>
        <v>34400</v>
      </c>
      <c r="F26" s="8">
        <f>SUM(F27)</f>
        <v>0</v>
      </c>
      <c r="G26" s="70">
        <f>851541+E26-F26</f>
        <v>885941</v>
      </c>
    </row>
    <row r="27" spans="1:7" ht="27" customHeight="1">
      <c r="A27" s="41"/>
      <c r="B27" s="31"/>
      <c r="C27" s="21" t="s">
        <v>62</v>
      </c>
      <c r="D27" s="38" t="s">
        <v>63</v>
      </c>
      <c r="E27" s="36">
        <v>34400</v>
      </c>
      <c r="F27" s="36">
        <v>0</v>
      </c>
      <c r="G27" s="36">
        <f>88041+E27</f>
        <v>122441</v>
      </c>
    </row>
    <row r="28" spans="1:7" ht="21" customHeight="1">
      <c r="A28" s="19">
        <v>710</v>
      </c>
      <c r="B28" s="22"/>
      <c r="C28" s="32"/>
      <c r="D28" s="33" t="s">
        <v>25</v>
      </c>
      <c r="E28" s="34">
        <f>SUM(E29)</f>
        <v>0</v>
      </c>
      <c r="F28" s="34">
        <f>SUM(F29)</f>
        <v>100000</v>
      </c>
      <c r="G28" s="74">
        <f>369939-F28</f>
        <v>269939</v>
      </c>
    </row>
    <row r="29" spans="1:7" ht="28.5" customHeight="1">
      <c r="A29" s="41"/>
      <c r="B29" s="23">
        <v>71004</v>
      </c>
      <c r="C29" s="21"/>
      <c r="D29" s="7" t="s">
        <v>31</v>
      </c>
      <c r="E29" s="35">
        <f>SUM(E30)</f>
        <v>0</v>
      </c>
      <c r="F29" s="35">
        <f>SUM(F30)</f>
        <v>100000</v>
      </c>
      <c r="G29" s="36">
        <f>369939-F29</f>
        <v>269939</v>
      </c>
    </row>
    <row r="30" spans="1:7" ht="18.75" customHeight="1">
      <c r="A30" s="41"/>
      <c r="B30" s="31"/>
      <c r="C30" s="21" t="s">
        <v>19</v>
      </c>
      <c r="D30" s="38" t="s">
        <v>21</v>
      </c>
      <c r="E30" s="36"/>
      <c r="F30" s="36">
        <v>100000</v>
      </c>
      <c r="G30" s="36">
        <f>349939-F30</f>
        <v>249939</v>
      </c>
    </row>
    <row r="31" spans="1:7" ht="21" customHeight="1">
      <c r="A31" s="19">
        <v>757</v>
      </c>
      <c r="B31" s="22"/>
      <c r="C31" s="32"/>
      <c r="D31" s="33" t="s">
        <v>26</v>
      </c>
      <c r="E31" s="34">
        <f>E32</f>
        <v>11500</v>
      </c>
      <c r="F31" s="34">
        <f>F32</f>
        <v>0</v>
      </c>
      <c r="G31" s="74">
        <f>870000+E31</f>
        <v>881500</v>
      </c>
    </row>
    <row r="32" spans="1:7" s="12" customFormat="1" ht="45.75" customHeight="1">
      <c r="A32" s="64"/>
      <c r="B32" s="76">
        <v>75702</v>
      </c>
      <c r="C32" s="77"/>
      <c r="D32" s="7" t="s">
        <v>28</v>
      </c>
      <c r="E32" s="35">
        <f>SUM(E33:E33)</f>
        <v>11500</v>
      </c>
      <c r="F32" s="35">
        <f>SUM(F33:F33)</f>
        <v>0</v>
      </c>
      <c r="G32" s="36">
        <f>870000+E32</f>
        <v>881500</v>
      </c>
    </row>
    <row r="33" spans="1:7" ht="50.25" customHeight="1">
      <c r="A33" s="78"/>
      <c r="B33" s="31"/>
      <c r="C33" s="21" t="s">
        <v>27</v>
      </c>
      <c r="D33" s="75" t="s">
        <v>33</v>
      </c>
      <c r="E33" s="36">
        <v>11500</v>
      </c>
      <c r="F33" s="36"/>
      <c r="G33" s="36">
        <f>856000+E33</f>
        <v>867500</v>
      </c>
    </row>
    <row r="34" spans="1:7" ht="32.25" customHeight="1">
      <c r="A34" s="19">
        <v>801</v>
      </c>
      <c r="B34" s="22"/>
      <c r="C34" s="32"/>
      <c r="D34" s="33" t="s">
        <v>64</v>
      </c>
      <c r="E34" s="34">
        <f>SUM(E35+E37+E39+E41+E43)</f>
        <v>41652</v>
      </c>
      <c r="F34" s="34">
        <f>SUM(F35+F37+F39+F41+F43)</f>
        <v>0</v>
      </c>
      <c r="G34" s="74">
        <f>6180062+E34</f>
        <v>6221714</v>
      </c>
    </row>
    <row r="35" spans="1:7" ht="30" customHeight="1">
      <c r="A35" s="41"/>
      <c r="B35" s="49">
        <v>80101</v>
      </c>
      <c r="C35" s="50"/>
      <c r="D35" s="7" t="s">
        <v>65</v>
      </c>
      <c r="E35" s="35">
        <f>SUM(E36:E36)</f>
        <v>19652</v>
      </c>
      <c r="F35" s="35">
        <f>SUM(F36:F36)</f>
        <v>0</v>
      </c>
      <c r="G35" s="36">
        <f>2928222+E35</f>
        <v>2947874</v>
      </c>
    </row>
    <row r="36" spans="1:7" ht="20.25" customHeight="1">
      <c r="A36" s="41"/>
      <c r="B36" s="31"/>
      <c r="C36" s="21" t="s">
        <v>66</v>
      </c>
      <c r="D36" s="38" t="s">
        <v>60</v>
      </c>
      <c r="E36" s="36">
        <f>9652+10000</f>
        <v>19652</v>
      </c>
      <c r="F36" s="36"/>
      <c r="G36" s="36">
        <f>291230+E36</f>
        <v>310882</v>
      </c>
    </row>
    <row r="37" spans="1:7" ht="25.5" customHeight="1">
      <c r="A37" s="41"/>
      <c r="B37" s="49">
        <v>80103</v>
      </c>
      <c r="C37" s="50"/>
      <c r="D37" s="7" t="s">
        <v>67</v>
      </c>
      <c r="E37" s="35">
        <f>SUM(E38:E38)</f>
        <v>1000</v>
      </c>
      <c r="F37" s="35">
        <f>SUM(F38:F38)</f>
        <v>0</v>
      </c>
      <c r="G37" s="36">
        <f>62341+E37</f>
        <v>63341</v>
      </c>
    </row>
    <row r="38" spans="1:7" ht="21" customHeight="1">
      <c r="A38" s="41"/>
      <c r="B38" s="31"/>
      <c r="C38" s="21" t="s">
        <v>66</v>
      </c>
      <c r="D38" s="38" t="s">
        <v>60</v>
      </c>
      <c r="E38" s="36">
        <v>1000</v>
      </c>
      <c r="F38" s="36"/>
      <c r="G38" s="36">
        <f>7440+E38</f>
        <v>8440</v>
      </c>
    </row>
    <row r="39" spans="1:7" ht="25.5" customHeight="1">
      <c r="A39" s="41"/>
      <c r="B39" s="49">
        <v>80104</v>
      </c>
      <c r="C39" s="50"/>
      <c r="D39" s="7" t="s">
        <v>68</v>
      </c>
      <c r="E39" s="35">
        <f>SUM(E40:E40)</f>
        <v>10000</v>
      </c>
      <c r="F39" s="35">
        <f>SUM(F40:F40)</f>
        <v>0</v>
      </c>
      <c r="G39" s="36">
        <f>1578265+E39</f>
        <v>1588265</v>
      </c>
    </row>
    <row r="40" spans="1:7" ht="21" customHeight="1">
      <c r="A40" s="41"/>
      <c r="B40" s="31"/>
      <c r="C40" s="21" t="s">
        <v>66</v>
      </c>
      <c r="D40" s="38" t="s">
        <v>60</v>
      </c>
      <c r="E40" s="36">
        <v>10000</v>
      </c>
      <c r="F40" s="36"/>
      <c r="G40" s="36">
        <f>126690+E40</f>
        <v>136690</v>
      </c>
    </row>
    <row r="41" spans="1:7" ht="25.5" customHeight="1">
      <c r="A41" s="41"/>
      <c r="B41" s="49">
        <v>80110</v>
      </c>
      <c r="C41" s="50"/>
      <c r="D41" s="7" t="s">
        <v>69</v>
      </c>
      <c r="E41" s="35">
        <f>SUM(E42:E42)</f>
        <v>10000</v>
      </c>
      <c r="F41" s="35">
        <f>SUM(F42:F42)</f>
        <v>0</v>
      </c>
      <c r="G41" s="36">
        <f>1031140+E41</f>
        <v>1041140</v>
      </c>
    </row>
    <row r="42" spans="1:7" ht="21" customHeight="1">
      <c r="A42" s="41"/>
      <c r="B42" s="31"/>
      <c r="C42" s="21" t="s">
        <v>66</v>
      </c>
      <c r="D42" s="38" t="s">
        <v>60</v>
      </c>
      <c r="E42" s="36">
        <v>10000</v>
      </c>
      <c r="F42" s="36"/>
      <c r="G42" s="36">
        <v>121180</v>
      </c>
    </row>
    <row r="43" spans="1:7" ht="25.5" customHeight="1">
      <c r="A43" s="41"/>
      <c r="B43" s="49">
        <v>80143</v>
      </c>
      <c r="C43" s="50"/>
      <c r="D43" s="7" t="s">
        <v>70</v>
      </c>
      <c r="E43" s="35">
        <f>SUM(E44:E44)</f>
        <v>1000</v>
      </c>
      <c r="F43" s="35">
        <f>SUM(F44:F44)</f>
        <v>0</v>
      </c>
      <c r="G43" s="36">
        <f>85665+E43</f>
        <v>86665</v>
      </c>
    </row>
    <row r="44" spans="1:7" ht="21" customHeight="1">
      <c r="A44" s="41"/>
      <c r="B44" s="31"/>
      <c r="C44" s="21" t="s">
        <v>66</v>
      </c>
      <c r="D44" s="38" t="s">
        <v>60</v>
      </c>
      <c r="E44" s="36">
        <v>1000</v>
      </c>
      <c r="F44" s="36"/>
      <c r="G44" s="36">
        <f>4400+E44</f>
        <v>5400</v>
      </c>
    </row>
    <row r="45" spans="1:10" ht="20.25" customHeight="1">
      <c r="A45" s="93" t="s">
        <v>10</v>
      </c>
      <c r="B45" s="93"/>
      <c r="C45" s="93"/>
      <c r="D45" s="93"/>
      <c r="E45" s="11">
        <f>SUM(E9+E19+E25+E28+E31+E34)</f>
        <v>102352</v>
      </c>
      <c r="F45" s="11">
        <f>SUM(F9+F19+F25+F28+F31+F34)</f>
        <v>2602466</v>
      </c>
      <c r="G45" s="24"/>
      <c r="J45" s="20">
        <f>SUM(F45-E45)</f>
        <v>2500114</v>
      </c>
    </row>
    <row r="47" spans="1:6" ht="18" customHeight="1">
      <c r="A47" s="51"/>
      <c r="F47" s="20"/>
    </row>
    <row r="48" ht="18" customHeight="1">
      <c r="A48" s="51"/>
    </row>
  </sheetData>
  <sheetProtection selectLockedCells="1" selectUnlockedCells="1"/>
  <mergeCells count="2">
    <mergeCell ref="A6:F6"/>
    <mergeCell ref="A45:D45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9" width="8.7109375" style="1" customWidth="1"/>
    <col min="10" max="10" width="9.57421875" style="1" bestFit="1" customWidth="1"/>
    <col min="11" max="16384" width="8.7109375" style="1" customWidth="1"/>
  </cols>
  <sheetData>
    <row r="1" ht="15">
      <c r="E1" s="1" t="s">
        <v>30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6" spans="1:6" ht="30.75" customHeight="1">
      <c r="A6" s="86" t="s">
        <v>22</v>
      </c>
      <c r="B6" s="86"/>
      <c r="C6" s="86"/>
      <c r="D6" s="86"/>
      <c r="E6" s="86"/>
      <c r="F6" s="86"/>
    </row>
    <row r="7" ht="12" customHeight="1"/>
    <row r="8" spans="1:7" ht="25.5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20</v>
      </c>
    </row>
    <row r="9" spans="1:7" ht="15">
      <c r="A9" s="94" t="s">
        <v>9</v>
      </c>
      <c r="B9" s="95"/>
      <c r="C9" s="95"/>
      <c r="D9" s="95"/>
      <c r="E9" s="95"/>
      <c r="F9" s="95"/>
      <c r="G9" s="96"/>
    </row>
    <row r="10" spans="1:7" ht="21" customHeight="1">
      <c r="A10" s="19">
        <v>600</v>
      </c>
      <c r="B10" s="22"/>
      <c r="C10" s="32"/>
      <c r="D10" s="33" t="s">
        <v>11</v>
      </c>
      <c r="E10" s="34">
        <f>SUM(E15+E11)</f>
        <v>0</v>
      </c>
      <c r="F10" s="34">
        <f>SUM(F15+F11)</f>
        <v>2502466</v>
      </c>
      <c r="G10" s="74">
        <f>8046338-F10</f>
        <v>5543872</v>
      </c>
    </row>
    <row r="11" spans="1:7" s="12" customFormat="1" ht="21" customHeight="1">
      <c r="A11" s="44"/>
      <c r="B11" s="17">
        <v>60016</v>
      </c>
      <c r="C11" s="43"/>
      <c r="D11" s="7" t="s">
        <v>13</v>
      </c>
      <c r="E11" s="26"/>
      <c r="F11" s="35">
        <f>SUM(F12)</f>
        <v>1000000</v>
      </c>
      <c r="G11" s="36">
        <f>3865667-F11</f>
        <v>2865667</v>
      </c>
    </row>
    <row r="12" spans="1:7" s="12" customFormat="1" ht="27.75" customHeight="1">
      <c r="A12" s="44"/>
      <c r="B12" s="14"/>
      <c r="C12" s="25">
        <v>6057</v>
      </c>
      <c r="D12" s="38" t="s">
        <v>12</v>
      </c>
      <c r="E12" s="36">
        <v>0</v>
      </c>
      <c r="F12" s="36">
        <v>1000000</v>
      </c>
      <c r="G12" s="36">
        <v>0</v>
      </c>
    </row>
    <row r="13" spans="1:7" s="12" customFormat="1" ht="15.75" customHeight="1">
      <c r="A13" s="44"/>
      <c r="B13" s="14"/>
      <c r="C13" s="25"/>
      <c r="D13" s="39" t="s">
        <v>34</v>
      </c>
      <c r="E13" s="45"/>
      <c r="F13" s="45">
        <v>500000</v>
      </c>
      <c r="G13" s="52">
        <v>0</v>
      </c>
    </row>
    <row r="14" spans="1:7" s="12" customFormat="1" ht="16.5" customHeight="1">
      <c r="A14" s="44"/>
      <c r="B14" s="14"/>
      <c r="C14" s="25"/>
      <c r="D14" s="39" t="s">
        <v>35</v>
      </c>
      <c r="E14" s="45">
        <v>0</v>
      </c>
      <c r="F14" s="45">
        <v>500000</v>
      </c>
      <c r="G14" s="52">
        <v>0</v>
      </c>
    </row>
    <row r="15" spans="1:7" s="12" customFormat="1" ht="18" customHeight="1">
      <c r="A15" s="40"/>
      <c r="B15" s="23">
        <v>60041</v>
      </c>
      <c r="C15" s="31"/>
      <c r="D15" s="37" t="s">
        <v>18</v>
      </c>
      <c r="E15" s="35"/>
      <c r="F15" s="35">
        <f>SUM(F18+F16)</f>
        <v>1502466</v>
      </c>
      <c r="G15" s="36">
        <f>1586562-F15</f>
        <v>84096</v>
      </c>
    </row>
    <row r="16" spans="1:7" s="12" customFormat="1" ht="27" customHeight="1">
      <c r="A16" s="40"/>
      <c r="B16" s="23"/>
      <c r="C16" s="25">
        <v>6050</v>
      </c>
      <c r="D16" s="38" t="s">
        <v>12</v>
      </c>
      <c r="E16" s="35"/>
      <c r="F16" s="35">
        <v>35550</v>
      </c>
      <c r="G16" s="36">
        <v>18450</v>
      </c>
    </row>
    <row r="17" spans="1:7" ht="24.75" customHeight="1">
      <c r="A17" s="40"/>
      <c r="B17" s="23"/>
      <c r="C17" s="25"/>
      <c r="D17" s="39" t="s">
        <v>56</v>
      </c>
      <c r="E17" s="45"/>
      <c r="F17" s="45">
        <v>35550</v>
      </c>
      <c r="G17" s="52">
        <v>18450</v>
      </c>
    </row>
    <row r="18" spans="1:7" ht="25.5" customHeight="1">
      <c r="A18" s="40"/>
      <c r="B18" s="31"/>
      <c r="C18" s="25">
        <v>6059</v>
      </c>
      <c r="D18" s="38" t="s">
        <v>12</v>
      </c>
      <c r="E18" s="36"/>
      <c r="F18" s="36">
        <v>1466916</v>
      </c>
      <c r="G18" s="36">
        <v>0</v>
      </c>
    </row>
    <row r="19" spans="1:7" ht="22.5" customHeight="1">
      <c r="A19" s="41"/>
      <c r="B19" s="31"/>
      <c r="C19" s="25"/>
      <c r="D19" s="39" t="s">
        <v>56</v>
      </c>
      <c r="E19" s="45"/>
      <c r="F19" s="45">
        <v>1466916</v>
      </c>
      <c r="G19" s="52">
        <v>0</v>
      </c>
    </row>
    <row r="20" spans="1:7" ht="28.5" customHeight="1">
      <c r="A20" s="19">
        <v>630</v>
      </c>
      <c r="B20" s="22"/>
      <c r="C20" s="32"/>
      <c r="D20" s="33" t="s">
        <v>57</v>
      </c>
      <c r="E20" s="34">
        <f>SUM(E29+E21)</f>
        <v>14800</v>
      </c>
      <c r="F20" s="34">
        <f>SUM(F21)</f>
        <v>0</v>
      </c>
      <c r="G20" s="74">
        <f>448378-F20+E20</f>
        <v>463178</v>
      </c>
    </row>
    <row r="21" spans="1:7" ht="28.5" customHeight="1">
      <c r="A21" s="44"/>
      <c r="B21" s="49">
        <v>63003</v>
      </c>
      <c r="C21" s="50"/>
      <c r="D21" s="7" t="s">
        <v>58</v>
      </c>
      <c r="E21" s="35">
        <f>SUM(E22:E25)</f>
        <v>14800</v>
      </c>
      <c r="F21" s="35">
        <f>SUM(F22:F25)</f>
        <v>0</v>
      </c>
      <c r="G21" s="36">
        <f>448378+E21-F21</f>
        <v>463178</v>
      </c>
    </row>
    <row r="22" spans="1:7" ht="18.75" customHeight="1">
      <c r="A22" s="44"/>
      <c r="B22" s="23"/>
      <c r="C22" s="25">
        <v>4100</v>
      </c>
      <c r="D22" s="38" t="s">
        <v>59</v>
      </c>
      <c r="E22" s="36">
        <v>3600</v>
      </c>
      <c r="F22" s="35"/>
      <c r="G22" s="36">
        <f>49050+3600</f>
        <v>52650</v>
      </c>
    </row>
    <row r="23" spans="1:7" s="12" customFormat="1" ht="20.25" customHeight="1">
      <c r="A23" s="44"/>
      <c r="B23" s="14"/>
      <c r="C23" s="25">
        <v>4110</v>
      </c>
      <c r="D23" s="38" t="s">
        <v>60</v>
      </c>
      <c r="E23" s="36">
        <v>400</v>
      </c>
      <c r="F23" s="36"/>
      <c r="G23" s="36">
        <v>2400</v>
      </c>
    </row>
    <row r="24" spans="1:7" s="12" customFormat="1" ht="20.25" customHeight="1">
      <c r="A24" s="40"/>
      <c r="B24" s="31"/>
      <c r="C24" s="25">
        <v>4300</v>
      </c>
      <c r="D24" s="38" t="s">
        <v>21</v>
      </c>
      <c r="E24" s="36">
        <v>7600</v>
      </c>
      <c r="F24" s="38"/>
      <c r="G24" s="36">
        <f>48127+E24</f>
        <v>55727</v>
      </c>
    </row>
    <row r="25" spans="1:7" ht="20.25" customHeight="1">
      <c r="A25" s="41"/>
      <c r="B25" s="31"/>
      <c r="C25" s="25">
        <v>4430</v>
      </c>
      <c r="D25" s="38" t="s">
        <v>61</v>
      </c>
      <c r="E25" s="36">
        <v>3200</v>
      </c>
      <c r="F25" s="38"/>
      <c r="G25" s="36">
        <f>84401+E25</f>
        <v>87601</v>
      </c>
    </row>
    <row r="26" spans="1:10" ht="20.25" customHeight="1">
      <c r="A26" s="19">
        <v>700</v>
      </c>
      <c r="B26" s="22"/>
      <c r="C26" s="32"/>
      <c r="D26" s="5" t="s">
        <v>14</v>
      </c>
      <c r="E26" s="34">
        <f>SUM(E27)</f>
        <v>34400</v>
      </c>
      <c r="F26" s="34">
        <f>SUM(F27)</f>
        <v>0</v>
      </c>
      <c r="G26" s="74">
        <f>1138973+E26-F26</f>
        <v>1173373</v>
      </c>
      <c r="J26" s="20">
        <f>SUM(F26-E26)</f>
        <v>-34400</v>
      </c>
    </row>
    <row r="27" spans="1:7" ht="28.5">
      <c r="A27" s="41"/>
      <c r="B27" s="17">
        <v>70005</v>
      </c>
      <c r="C27" s="2"/>
      <c r="D27" s="7" t="s">
        <v>15</v>
      </c>
      <c r="E27" s="8">
        <f>SUM(E28)</f>
        <v>34400</v>
      </c>
      <c r="F27" s="8">
        <f>SUM(F28)</f>
        <v>0</v>
      </c>
      <c r="G27" s="70">
        <f>851541+E27-F27</f>
        <v>885941</v>
      </c>
    </row>
    <row r="28" spans="1:7" ht="30">
      <c r="A28" s="41"/>
      <c r="B28" s="31"/>
      <c r="C28" s="21" t="s">
        <v>62</v>
      </c>
      <c r="D28" s="38" t="s">
        <v>63</v>
      </c>
      <c r="E28" s="36">
        <v>34400</v>
      </c>
      <c r="F28" s="36">
        <v>0</v>
      </c>
      <c r="G28" s="36">
        <f>88041+E28</f>
        <v>122441</v>
      </c>
    </row>
    <row r="29" spans="1:7" ht="15.75">
      <c r="A29" s="19">
        <v>710</v>
      </c>
      <c r="B29" s="22"/>
      <c r="C29" s="32"/>
      <c r="D29" s="33" t="s">
        <v>25</v>
      </c>
      <c r="E29" s="34">
        <f>SUM(E30)</f>
        <v>0</v>
      </c>
      <c r="F29" s="34">
        <f>SUM(F30)</f>
        <v>100000</v>
      </c>
      <c r="G29" s="74">
        <f>369939-F29</f>
        <v>269939</v>
      </c>
    </row>
    <row r="30" spans="1:7" ht="28.5">
      <c r="A30" s="41"/>
      <c r="B30" s="23">
        <v>71004</v>
      </c>
      <c r="C30" s="21"/>
      <c r="D30" s="7" t="s">
        <v>31</v>
      </c>
      <c r="E30" s="35">
        <f>SUM(E31)</f>
        <v>0</v>
      </c>
      <c r="F30" s="35">
        <f>SUM(F31)</f>
        <v>100000</v>
      </c>
      <c r="G30" s="36">
        <f>369939-F30</f>
        <v>269939</v>
      </c>
    </row>
    <row r="31" spans="1:7" ht="15">
      <c r="A31" s="41"/>
      <c r="B31" s="31"/>
      <c r="C31" s="21" t="s">
        <v>19</v>
      </c>
      <c r="D31" s="38" t="s">
        <v>21</v>
      </c>
      <c r="E31" s="36"/>
      <c r="F31" s="36">
        <v>100000</v>
      </c>
      <c r="G31" s="36">
        <f>349939-F31</f>
        <v>249939</v>
      </c>
    </row>
    <row r="32" spans="1:7" ht="28.5">
      <c r="A32" s="19">
        <v>757</v>
      </c>
      <c r="B32" s="22"/>
      <c r="C32" s="32"/>
      <c r="D32" s="33" t="s">
        <v>26</v>
      </c>
      <c r="E32" s="34">
        <f>E33</f>
        <v>11500</v>
      </c>
      <c r="F32" s="34">
        <f>F33</f>
        <v>0</v>
      </c>
      <c r="G32" s="74">
        <f>870000+E32</f>
        <v>881500</v>
      </c>
    </row>
    <row r="33" spans="1:7" ht="42.75">
      <c r="A33" s="64"/>
      <c r="B33" s="76">
        <v>75702</v>
      </c>
      <c r="C33" s="77"/>
      <c r="D33" s="7" t="s">
        <v>28</v>
      </c>
      <c r="E33" s="35">
        <f>SUM(E34:E34)</f>
        <v>11500</v>
      </c>
      <c r="F33" s="35">
        <f>SUM(F34:F34)</f>
        <v>0</v>
      </c>
      <c r="G33" s="36">
        <f>870000+E33</f>
        <v>881500</v>
      </c>
    </row>
    <row r="34" spans="1:7" ht="51">
      <c r="A34" s="78"/>
      <c r="B34" s="31"/>
      <c r="C34" s="21" t="s">
        <v>27</v>
      </c>
      <c r="D34" s="75" t="s">
        <v>33</v>
      </c>
      <c r="E34" s="36">
        <v>11500</v>
      </c>
      <c r="F34" s="36"/>
      <c r="G34" s="36">
        <f>856000+E34</f>
        <v>867500</v>
      </c>
    </row>
    <row r="35" spans="1:10" ht="15">
      <c r="A35" s="93" t="s">
        <v>10</v>
      </c>
      <c r="B35" s="93"/>
      <c r="C35" s="93"/>
      <c r="D35" s="93"/>
      <c r="E35" s="11">
        <f>SUM(E10+E20+E26+E29+E32)</f>
        <v>60700</v>
      </c>
      <c r="F35" s="11">
        <f>SUM(F10+F20+F26+F29+F32)</f>
        <v>2602466</v>
      </c>
      <c r="G35" s="24"/>
      <c r="J35" s="20">
        <f>SUM(E35-F35)</f>
        <v>-2541766</v>
      </c>
    </row>
    <row r="37" ht="15">
      <c r="A37" s="51" t="s">
        <v>71</v>
      </c>
    </row>
    <row r="38" ht="15">
      <c r="A38" s="51" t="s">
        <v>72</v>
      </c>
    </row>
  </sheetData>
  <sheetProtection selectLockedCells="1" selectUnlockedCells="1"/>
  <mergeCells count="3">
    <mergeCell ref="A6:F6"/>
    <mergeCell ref="A9:G9"/>
    <mergeCell ref="A35:D35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9" width="8.7109375" style="1" customWidth="1"/>
    <col min="10" max="10" width="9.57421875" style="1" bestFit="1" customWidth="1"/>
    <col min="11" max="16384" width="8.7109375" style="1" customWidth="1"/>
  </cols>
  <sheetData>
    <row r="1" ht="15">
      <c r="E1" s="1" t="s">
        <v>80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6" spans="1:6" ht="30.75" customHeight="1">
      <c r="A6" s="86" t="s">
        <v>22</v>
      </c>
      <c r="B6" s="86"/>
      <c r="C6" s="86"/>
      <c r="D6" s="86"/>
      <c r="E6" s="86"/>
      <c r="F6" s="86"/>
    </row>
    <row r="7" ht="12" customHeight="1"/>
    <row r="8" spans="1:7" ht="25.5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20</v>
      </c>
    </row>
    <row r="9" spans="1:7" ht="15">
      <c r="A9" s="94" t="s">
        <v>73</v>
      </c>
      <c r="B9" s="95"/>
      <c r="C9" s="95"/>
      <c r="D9" s="95"/>
      <c r="E9" s="95"/>
      <c r="F9" s="95"/>
      <c r="G9" s="96"/>
    </row>
    <row r="10" spans="1:7" ht="21" customHeight="1">
      <c r="A10" s="19">
        <v>801</v>
      </c>
      <c r="B10" s="22"/>
      <c r="C10" s="32"/>
      <c r="D10" s="33" t="s">
        <v>64</v>
      </c>
      <c r="E10" s="34">
        <f>SUM(E11+E13+E15)</f>
        <v>21000</v>
      </c>
      <c r="F10" s="34">
        <f>SUM(F11+F13+F15)</f>
        <v>0</v>
      </c>
      <c r="G10" s="74"/>
    </row>
    <row r="11" spans="1:7" s="12" customFormat="1" ht="21" customHeight="1">
      <c r="A11" s="41"/>
      <c r="B11" s="49">
        <v>80101</v>
      </c>
      <c r="C11" s="50"/>
      <c r="D11" s="7" t="s">
        <v>65</v>
      </c>
      <c r="E11" s="35">
        <f>SUM(E12:E12)</f>
        <v>10000</v>
      </c>
      <c r="F11" s="35">
        <f>SUM(F12:F12)</f>
        <v>0</v>
      </c>
      <c r="G11" s="36"/>
    </row>
    <row r="12" spans="1:7" s="12" customFormat="1" ht="27.75" customHeight="1">
      <c r="A12" s="41"/>
      <c r="B12" s="31"/>
      <c r="C12" s="21" t="s">
        <v>66</v>
      </c>
      <c r="D12" s="38" t="s">
        <v>60</v>
      </c>
      <c r="E12" s="36">
        <f>10000</f>
        <v>10000</v>
      </c>
      <c r="F12" s="36"/>
      <c r="G12" s="36">
        <v>191700</v>
      </c>
    </row>
    <row r="13" spans="1:7" ht="24.75" customHeight="1">
      <c r="A13" s="41"/>
      <c r="B13" s="49">
        <v>80110</v>
      </c>
      <c r="C13" s="50"/>
      <c r="D13" s="7" t="s">
        <v>69</v>
      </c>
      <c r="E13" s="35">
        <f>SUM(E14:E14)</f>
        <v>10000</v>
      </c>
      <c r="F13" s="35">
        <f>SUM(F14:F14)</f>
        <v>0</v>
      </c>
      <c r="G13" s="36"/>
    </row>
    <row r="14" spans="1:7" ht="25.5" customHeight="1">
      <c r="A14" s="41"/>
      <c r="B14" s="31"/>
      <c r="C14" s="21" t="s">
        <v>66</v>
      </c>
      <c r="D14" s="38" t="s">
        <v>60</v>
      </c>
      <c r="E14" s="36">
        <v>10000</v>
      </c>
      <c r="F14" s="36"/>
      <c r="G14" s="36">
        <v>121180</v>
      </c>
    </row>
    <row r="15" spans="1:7" ht="18.75" customHeight="1">
      <c r="A15" s="41"/>
      <c r="B15" s="49">
        <v>80143</v>
      </c>
      <c r="C15" s="50"/>
      <c r="D15" s="7" t="s">
        <v>70</v>
      </c>
      <c r="E15" s="35">
        <f>SUM(E16:E16)</f>
        <v>1000</v>
      </c>
      <c r="F15" s="35">
        <f>SUM(F16:F16)</f>
        <v>0</v>
      </c>
      <c r="G15" s="36"/>
    </row>
    <row r="16" spans="1:7" ht="28.5" customHeight="1">
      <c r="A16" s="41"/>
      <c r="B16" s="31"/>
      <c r="C16" s="21" t="s">
        <v>66</v>
      </c>
      <c r="D16" s="38" t="s">
        <v>60</v>
      </c>
      <c r="E16" s="36">
        <v>1000</v>
      </c>
      <c r="F16" s="36"/>
      <c r="G16" s="36">
        <v>5400</v>
      </c>
    </row>
    <row r="17" spans="1:10" ht="15">
      <c r="A17" s="93" t="s">
        <v>10</v>
      </c>
      <c r="B17" s="93"/>
      <c r="C17" s="93"/>
      <c r="D17" s="93"/>
      <c r="E17" s="11">
        <f>SUM(E10)</f>
        <v>21000</v>
      </c>
      <c r="F17" s="11">
        <f>SUM(F10+F16)</f>
        <v>0</v>
      </c>
      <c r="G17" s="24"/>
      <c r="J17" s="20">
        <f>SUM(E17-F17)</f>
        <v>21000</v>
      </c>
    </row>
    <row r="19" ht="15">
      <c r="A19" s="51" t="s">
        <v>74</v>
      </c>
    </row>
    <row r="20" ht="15">
      <c r="A20" s="51" t="s">
        <v>89</v>
      </c>
    </row>
  </sheetData>
  <sheetProtection selectLockedCells="1" selectUnlockedCells="1"/>
  <mergeCells count="3">
    <mergeCell ref="A6:F6"/>
    <mergeCell ref="A9:G9"/>
    <mergeCell ref="A17:D17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9" width="8.7109375" style="1" customWidth="1"/>
    <col min="10" max="10" width="9.57421875" style="1" bestFit="1" customWidth="1"/>
    <col min="11" max="16384" width="8.7109375" style="1" customWidth="1"/>
  </cols>
  <sheetData>
    <row r="1" ht="15">
      <c r="E1" s="1" t="s">
        <v>75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6" spans="1:6" ht="30.75" customHeight="1">
      <c r="A6" s="86" t="s">
        <v>22</v>
      </c>
      <c r="B6" s="86"/>
      <c r="C6" s="86"/>
      <c r="D6" s="86"/>
      <c r="E6" s="86"/>
      <c r="F6" s="86"/>
    </row>
    <row r="7" ht="12" customHeight="1"/>
    <row r="8" spans="1:7" ht="25.5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20</v>
      </c>
    </row>
    <row r="9" spans="1:7" ht="15">
      <c r="A9" s="94" t="s">
        <v>76</v>
      </c>
      <c r="B9" s="95"/>
      <c r="C9" s="95"/>
      <c r="D9" s="95"/>
      <c r="E9" s="95"/>
      <c r="F9" s="95"/>
      <c r="G9" s="96"/>
    </row>
    <row r="10" spans="1:7" ht="21" customHeight="1">
      <c r="A10" s="19">
        <v>801</v>
      </c>
      <c r="B10" s="22"/>
      <c r="C10" s="32"/>
      <c r="D10" s="33" t="s">
        <v>64</v>
      </c>
      <c r="E10" s="34">
        <f>SUM(E11+E13)</f>
        <v>10652</v>
      </c>
      <c r="F10" s="34">
        <f>SUM(F11+F13)</f>
        <v>0</v>
      </c>
      <c r="G10" s="74"/>
    </row>
    <row r="11" spans="1:7" s="12" customFormat="1" ht="21" customHeight="1">
      <c r="A11" s="41"/>
      <c r="B11" s="49">
        <v>80101</v>
      </c>
      <c r="C11" s="50"/>
      <c r="D11" s="7" t="s">
        <v>65</v>
      </c>
      <c r="E11" s="35">
        <f>SUM(E12:E12)</f>
        <v>9652</v>
      </c>
      <c r="F11" s="35">
        <f>SUM(F12:F12)</f>
        <v>0</v>
      </c>
      <c r="G11" s="36"/>
    </row>
    <row r="12" spans="1:7" s="12" customFormat="1" ht="21" customHeight="1">
      <c r="A12" s="41"/>
      <c r="B12" s="31"/>
      <c r="C12" s="21" t="s">
        <v>66</v>
      </c>
      <c r="D12" s="38" t="s">
        <v>60</v>
      </c>
      <c r="E12" s="36">
        <f>9652</f>
        <v>9652</v>
      </c>
      <c r="F12" s="36"/>
      <c r="G12" s="36">
        <v>119182</v>
      </c>
    </row>
    <row r="13" spans="1:7" s="12" customFormat="1" ht="29.25" customHeight="1">
      <c r="A13" s="41"/>
      <c r="B13" s="49">
        <v>80103</v>
      </c>
      <c r="C13" s="50"/>
      <c r="D13" s="7" t="s">
        <v>67</v>
      </c>
      <c r="E13" s="35">
        <f>SUM(E14:E14)</f>
        <v>1000</v>
      </c>
      <c r="F13" s="35">
        <f>SUM(F14:F14)</f>
        <v>0</v>
      </c>
      <c r="G13" s="36"/>
    </row>
    <row r="14" spans="1:7" s="12" customFormat="1" ht="21" customHeight="1">
      <c r="A14" s="41"/>
      <c r="B14" s="31"/>
      <c r="C14" s="21" t="s">
        <v>66</v>
      </c>
      <c r="D14" s="38" t="s">
        <v>60</v>
      </c>
      <c r="E14" s="36">
        <v>1000</v>
      </c>
      <c r="F14" s="36"/>
      <c r="G14" s="36">
        <v>8440</v>
      </c>
    </row>
    <row r="15" spans="1:10" ht="15">
      <c r="A15" s="93" t="s">
        <v>10</v>
      </c>
      <c r="B15" s="93"/>
      <c r="C15" s="93"/>
      <c r="D15" s="93"/>
      <c r="E15" s="11">
        <f>SUM(E10)</f>
        <v>10652</v>
      </c>
      <c r="F15" s="11">
        <f>SUM(F10)</f>
        <v>0</v>
      </c>
      <c r="G15" s="24"/>
      <c r="J15" s="20">
        <f>SUM(E15-F15)</f>
        <v>10652</v>
      </c>
    </row>
    <row r="17" ht="15">
      <c r="A17" s="51" t="s">
        <v>81</v>
      </c>
    </row>
    <row r="18" ht="15">
      <c r="A18" s="51" t="s">
        <v>82</v>
      </c>
    </row>
  </sheetData>
  <sheetProtection selectLockedCells="1" selectUnlockedCells="1"/>
  <mergeCells count="3">
    <mergeCell ref="A6:F6"/>
    <mergeCell ref="A9:G9"/>
    <mergeCell ref="A15:D15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5" sqref="G5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9" width="8.7109375" style="1" customWidth="1"/>
    <col min="10" max="10" width="9.57421875" style="1" bestFit="1" customWidth="1"/>
    <col min="11" max="16384" width="8.7109375" style="1" customWidth="1"/>
  </cols>
  <sheetData>
    <row r="1" ht="15">
      <c r="E1" s="1" t="s">
        <v>77</v>
      </c>
    </row>
    <row r="2" ht="15">
      <c r="E2" s="1" t="s">
        <v>88</v>
      </c>
    </row>
    <row r="3" ht="15">
      <c r="E3" s="1" t="s">
        <v>7</v>
      </c>
    </row>
    <row r="4" ht="15">
      <c r="E4" s="1" t="s">
        <v>36</v>
      </c>
    </row>
    <row r="6" spans="1:6" ht="30.75" customHeight="1">
      <c r="A6" s="86" t="s">
        <v>22</v>
      </c>
      <c r="B6" s="86"/>
      <c r="C6" s="86"/>
      <c r="D6" s="86"/>
      <c r="E6" s="86"/>
      <c r="F6" s="86"/>
    </row>
    <row r="7" ht="12" customHeight="1"/>
    <row r="8" spans="1:7" ht="25.5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20</v>
      </c>
    </row>
    <row r="9" spans="1:7" ht="15">
      <c r="A9" s="94" t="s">
        <v>78</v>
      </c>
      <c r="B9" s="95"/>
      <c r="C9" s="95"/>
      <c r="D9" s="95"/>
      <c r="E9" s="95"/>
      <c r="F9" s="95"/>
      <c r="G9" s="96"/>
    </row>
    <row r="10" spans="1:7" ht="21" customHeight="1">
      <c r="A10" s="19">
        <v>801</v>
      </c>
      <c r="B10" s="22"/>
      <c r="C10" s="32"/>
      <c r="D10" s="33" t="s">
        <v>64</v>
      </c>
      <c r="E10" s="34">
        <f>SUM(E11)</f>
        <v>10000</v>
      </c>
      <c r="F10" s="34">
        <f>SUM(F11)</f>
        <v>0</v>
      </c>
      <c r="G10" s="74"/>
    </row>
    <row r="11" spans="1:7" s="12" customFormat="1" ht="18" customHeight="1">
      <c r="A11" s="41"/>
      <c r="B11" s="49">
        <v>80104</v>
      </c>
      <c r="C11" s="50"/>
      <c r="D11" s="7" t="s">
        <v>68</v>
      </c>
      <c r="E11" s="35">
        <f>SUM(E12:E12)</f>
        <v>10000</v>
      </c>
      <c r="F11" s="35">
        <f>SUM(F12:F12)</f>
        <v>0</v>
      </c>
      <c r="G11" s="36"/>
    </row>
    <row r="12" spans="1:7" s="12" customFormat="1" ht="27" customHeight="1">
      <c r="A12" s="41"/>
      <c r="B12" s="31"/>
      <c r="C12" s="21" t="s">
        <v>66</v>
      </c>
      <c r="D12" s="38" t="s">
        <v>60</v>
      </c>
      <c r="E12" s="36">
        <v>10000</v>
      </c>
      <c r="F12" s="36"/>
      <c r="G12" s="36">
        <v>136690</v>
      </c>
    </row>
    <row r="13" spans="1:10" ht="15">
      <c r="A13" s="93" t="s">
        <v>10</v>
      </c>
      <c r="B13" s="93"/>
      <c r="C13" s="93"/>
      <c r="D13" s="93"/>
      <c r="E13" s="11">
        <f>SUM(E10)</f>
        <v>10000</v>
      </c>
      <c r="F13" s="11">
        <f>SUM(F10)</f>
        <v>0</v>
      </c>
      <c r="G13" s="24"/>
      <c r="J13" s="20">
        <f>SUM(E13-F13)</f>
        <v>10000</v>
      </c>
    </row>
    <row r="15" ht="15">
      <c r="A15" s="51" t="s">
        <v>71</v>
      </c>
    </row>
    <row r="16" ht="15">
      <c r="A16" s="51" t="s">
        <v>79</v>
      </c>
    </row>
  </sheetData>
  <sheetProtection selectLockedCells="1" selectUnlockedCells="1"/>
  <mergeCells count="3">
    <mergeCell ref="A6:F6"/>
    <mergeCell ref="A9:G9"/>
    <mergeCell ref="A13:D13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2012-12-28T09:17:59Z</cp:lastPrinted>
  <dcterms:created xsi:type="dcterms:W3CDTF">2012-02-13T14:53:34Z</dcterms:created>
  <dcterms:modified xsi:type="dcterms:W3CDTF">2012-12-28T12:57:51Z</dcterms:modified>
  <cp:category/>
  <cp:version/>
  <cp:contentType/>
  <cp:contentStatus/>
</cp:coreProperties>
</file>