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00" windowWidth="15405" windowHeight="11640" activeTab="0"/>
  </bookViews>
  <sheets>
    <sheet name="wrzesień 2012" sheetId="1" r:id="rId1"/>
  </sheets>
  <definedNames>
    <definedName name="_xlnm.Print_Area" localSheetId="0">'wrzesień 2012'!$A$1:$M$100</definedName>
    <definedName name="_xlnm.Print_Titles" localSheetId="0">'wrzesień 2012'!$5:$8</definedName>
  </definedNames>
  <calcPr fullCalcOnLoad="1"/>
</workbook>
</file>

<file path=xl/sharedStrings.xml><?xml version="1.0" encoding="utf-8"?>
<sst xmlns="http://schemas.openxmlformats.org/spreadsheetml/2006/main" count="358" uniqueCount="182">
  <si>
    <t>układ wg przedsięwzięć/programów/projektów/zadań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</si>
  <si>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</si>
  <si>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</si>
  <si>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</si>
  <si>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</si>
  <si>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</si>
  <si>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</si>
  <si>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</si>
  <si>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</si>
  <si>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UG w Mielnie</t>
  </si>
  <si>
    <t>MOSiR, OSP Mielenko</t>
  </si>
  <si>
    <t>Lp.</t>
  </si>
  <si>
    <t>Nazwa i cel przedsięwzięcia</t>
  </si>
  <si>
    <t>Jednostka organizacyjna odpowiedzialna za realizację lub koordynująca wykonanie przedsięwzięcia</t>
  </si>
  <si>
    <t>Limit zobowiązań (w zł)</t>
  </si>
  <si>
    <t>2013 r.</t>
  </si>
  <si>
    <t>2014 r.</t>
  </si>
  <si>
    <t>Łączne nakłady finansowe (w zł)</t>
  </si>
  <si>
    <t xml:space="preserve">Okres realizacji </t>
  </si>
  <si>
    <t>1.</t>
  </si>
  <si>
    <t>2.</t>
  </si>
  <si>
    <t>Programy, projekty lub zadania (razem)</t>
  </si>
  <si>
    <t>3.</t>
  </si>
  <si>
    <t>a)</t>
  </si>
  <si>
    <t>programy, projekty lub zadania związane z programami realizowanymi z udziałem środków, o których mowa w art. 5 ust. 1 pkt 2 i 3 (razem)</t>
  </si>
  <si>
    <t>b)</t>
  </si>
  <si>
    <t>c)</t>
  </si>
  <si>
    <t>programy, projekty lub zadania związane z umowami partnerstwa publiczno-prywatnego (razem)</t>
  </si>
  <si>
    <t>programy, projekty lub zadania pozostałe (inne niż wymienione w lit. a i b (razem)</t>
  </si>
  <si>
    <t>Umowy, których realizacja w roku budżetowym i w latach następnych jest niezbędna dla zapewnienia ciągłości działania jednostki i których płatności przypadają w okresie dłuższym niż rok (razem)</t>
  </si>
  <si>
    <t>4.</t>
  </si>
  <si>
    <t>Gwarancje i poręczenia udzielane przez jednostki samorządu terytorialnego (razem)</t>
  </si>
  <si>
    <t>8 = (9+14)</t>
  </si>
  <si>
    <t>Zagospodarowanie placu przy GOPS w Unieściu</t>
  </si>
  <si>
    <t>Zakup zamiatarki i śmieciarki (leasing)</t>
  </si>
  <si>
    <t>Zapobieganie zagrożeniom na terenie Gminy Mielno</t>
  </si>
  <si>
    <t>MOSiR</t>
  </si>
  <si>
    <t>PT zagospodarowania wraz z oświetleniem i przebudową instalacji elektrycznej targowiska w Mielnie</t>
  </si>
  <si>
    <t>PT dojazdu do posesji Lechitów 15 w Mielnie</t>
  </si>
  <si>
    <t>PT budowy zjazdu w drogę na dz. Nr 166/9 w Unieściu     ( przy Max-ie)</t>
  </si>
  <si>
    <t>PT i budowa portu jachtowego na jeziorze Jamno w Unieściu</t>
  </si>
  <si>
    <t>PT budowy drogi dojazdowej z zatoką do przystani rybackiej w Chłopach</t>
  </si>
  <si>
    <t>PT i budowa przejścia na plażę na ul. Leśnej w Sarbinowie</t>
  </si>
  <si>
    <t>PT i budowa przejścia na plażę przy piekarni przy ul. Nadmorskiej w Sarbinowie</t>
  </si>
  <si>
    <t xml:space="preserve">PT i budowa ulicy Strażackiej  w Mielenku </t>
  </si>
  <si>
    <t>PT przebudowy ul. Słonecznej w Łazach</t>
  </si>
  <si>
    <t>PT przebudowy przepustu przy działce nr  182/1 ( świetlica wiejska w Niegoszczy)</t>
  </si>
  <si>
    <t>600</t>
  </si>
  <si>
    <t>60016</t>
  </si>
  <si>
    <t>PT i rozbudowa Zespołu Szkół w Mielnie</t>
  </si>
  <si>
    <t>700</t>
  </si>
  <si>
    <t>801</t>
  </si>
  <si>
    <t>900</t>
  </si>
  <si>
    <t>70004</t>
  </si>
  <si>
    <t>80101</t>
  </si>
  <si>
    <t>90001</t>
  </si>
  <si>
    <t>90002</t>
  </si>
  <si>
    <t>90095</t>
  </si>
  <si>
    <t>60041</t>
  </si>
  <si>
    <t>PT rekultywacji wysypiska odpadów w Mielnie</t>
  </si>
  <si>
    <t>PT zamienny kanalizacji deszczowej w ul. Pionierów w Mielnie</t>
  </si>
  <si>
    <t>PT adaptacji kotłowni na Klub Młodzieżowy w Gąskach - dz. Nr 185/14</t>
  </si>
  <si>
    <t>PT budowy promenady nadmorskiej od ul. W.Polskiego w Mielnie do ul. Pogodnej w Unieściu</t>
  </si>
  <si>
    <t>630</t>
  </si>
  <si>
    <t>63003</t>
  </si>
  <si>
    <t>Wykup gruntów i przejmowanie gruntów</t>
  </si>
  <si>
    <t>Zakup drukarki laserowej</t>
  </si>
  <si>
    <t>Zakup i montaż drzwi ogniotrwałych</t>
  </si>
  <si>
    <t>Zespół Szkół</t>
  </si>
  <si>
    <t>Przedszkole</t>
  </si>
  <si>
    <t>Zakup szatkownicy</t>
  </si>
  <si>
    <t>Zakup kociołków do kuchni</t>
  </si>
  <si>
    <t>2015 r.</t>
  </si>
  <si>
    <t>Realizacja społecznych inicjatyw lokalnych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</si>
  <si>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</si>
  <si>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</si>
  <si>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</si>
  <si>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</si>
  <si>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</si>
  <si>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</si>
  <si>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</si>
  <si>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</si>
  <si>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</si>
  <si>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</si>
  <si>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</si>
  <si>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</si>
  <si>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</si>
  <si>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</si>
  <si>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</si>
  <si>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</si>
  <si>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</si>
  <si>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</si>
  <si>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</si>
  <si>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</si>
  <si>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</si>
  <si>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Przebudowa ulicy Jaśminowej w Mielnie</t>
  </si>
  <si>
    <t>Przebudowa ulicy Spółdzielczej w Mielnie</t>
  </si>
  <si>
    <t>Przebudowa ulicy Azaliowej w Mielnie</t>
  </si>
  <si>
    <t>Budowa ulicy Południowej w Sarbinowie</t>
  </si>
  <si>
    <t>Budowa chodnika przy ul. Latarników w Gąskach</t>
  </si>
  <si>
    <t>Przebudowa drogi Powiatowej w Gąskach</t>
  </si>
  <si>
    <t>Starostwo Powiatowe w Koszalinie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</si>
  <si>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</si>
  <si>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</si>
  <si>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</si>
  <si>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</si>
  <si>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</si>
  <si>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</si>
  <si>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</si>
  <si>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</si>
  <si>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</si>
  <si>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PT i budowa toalet przy ul. Piastów      i Kościelnej w Mielnie</t>
  </si>
  <si>
    <t>Zakup bazy sytuacyjno wysokościowej</t>
  </si>
  <si>
    <t>Planowane i realizowane przedsięwzięcia Gminy Mielno w latach 2012-2015</t>
  </si>
  <si>
    <t>PT dodatkowego drenażu na placu rekreacyjnym pomiędzy ulicą Kochanowskiego a Żeromskiego w Mielnie</t>
  </si>
  <si>
    <t>PT ulicy Spokojnej w Mielnie</t>
  </si>
  <si>
    <t>PT ulicy Spokojnej i Spacerowej w Sarbinowie</t>
  </si>
  <si>
    <t>36.</t>
  </si>
  <si>
    <t>37.</t>
  </si>
  <si>
    <t>38.</t>
  </si>
  <si>
    <t>39.</t>
  </si>
  <si>
    <t>40.</t>
  </si>
  <si>
    <t>41.</t>
  </si>
  <si>
    <t>Budowa Eurostadionu w Mielnie</t>
  </si>
  <si>
    <t>926</t>
  </si>
  <si>
    <t>92601</t>
  </si>
  <si>
    <t>Budowa Sali audiowizualnej w Mielnie</t>
  </si>
  <si>
    <t>42.</t>
  </si>
  <si>
    <t>43.</t>
  </si>
  <si>
    <t>44.</t>
  </si>
  <si>
    <t>92695</t>
  </si>
  <si>
    <t>PT ulicy Brzozowej  wraz z zejściem na plażę i toaletą w Mielenku</t>
  </si>
  <si>
    <t>PT i przebudowa ulicy Pogodnej w Unieściu</t>
  </si>
  <si>
    <t>Budowa ulic od W.Polskiego do Słonecznej w Mielnie III Etap</t>
  </si>
  <si>
    <t>Sprzęt rehabilitacyjny na tereny zielone w Unieściu</t>
  </si>
  <si>
    <t>PT zamienny na budowę kanalizacji sanitarnej dla m.Łazy</t>
  </si>
  <si>
    <t>Budowa kanalizacji deszczowej grawitacyjnej i tłocznej oraz przepompowni wód opadowych w Ul. Północnej  w Sarbinowie</t>
  </si>
  <si>
    <t>PT oświetlenia drogi na dz. 772/16 przy Kościele w Mielnie</t>
  </si>
  <si>
    <t>90015</t>
  </si>
  <si>
    <t>45.</t>
  </si>
  <si>
    <t>46.</t>
  </si>
  <si>
    <t>47.</t>
  </si>
  <si>
    <t>48.</t>
  </si>
  <si>
    <t>49.</t>
  </si>
  <si>
    <t>50.</t>
  </si>
  <si>
    <t>51.</t>
  </si>
  <si>
    <t>Dowóz uczniów do szkół</t>
  </si>
  <si>
    <t>Oświata</t>
  </si>
  <si>
    <t>Zmiany zaznaczono szarym tłem</t>
  </si>
  <si>
    <t>Szkoła Podstawowa w Sarbinowie</t>
  </si>
  <si>
    <t>80195</t>
  </si>
  <si>
    <t>Realizacja programu "Uczenie się przez całe życie" Comenius - Partnerski Projekt Szkół</t>
  </si>
  <si>
    <t>Limity wydatków w poszczególnych latach (w zł)</t>
  </si>
  <si>
    <t>921</t>
  </si>
  <si>
    <t>92105</t>
  </si>
  <si>
    <t>52.</t>
  </si>
  <si>
    <t>Budowa kanalizacji deszczowej w ul. Polnej w Mielenku</t>
  </si>
  <si>
    <t>2012 r.</t>
  </si>
  <si>
    <t>53.</t>
  </si>
  <si>
    <t>Budowa ciągu pieszego wraz z oświetleniem w m.Chłopy</t>
  </si>
  <si>
    <t>54.</t>
  </si>
  <si>
    <t>PT ulicy Masztowej , Neptuna , Nadbrzeżnej w Gąskach</t>
  </si>
  <si>
    <t>PT kaplicy na cmentarzu komunalnym w Sarbinowie</t>
  </si>
  <si>
    <t>Urządzenie do promocji  atrakcji turystycznych Mielna</t>
  </si>
  <si>
    <t>Budowa budynku mieszkalnego - wielorodzinnego na działce nr  821 w Mielnie</t>
  </si>
  <si>
    <t>PT i budowa oświetlenia drogi na dz. 42/46,42/33 pomiędzy ul. Kościuszki a 1 Maja w Mielnie</t>
  </si>
  <si>
    <t>Ustawienie kotwicy w Unieściu</t>
  </si>
  <si>
    <t>wykonanie PT na nieprzewidziane inwestycje i udział w programach wspólnotowych</t>
  </si>
  <si>
    <t>PT pomieszczenia dla ratowników przy głównym wejściu na plażę ulica Kościuszki w Mielnie</t>
  </si>
  <si>
    <t>umowa na usługi internetowe</t>
  </si>
  <si>
    <t>70005</t>
  </si>
  <si>
    <t>80104</t>
  </si>
  <si>
    <t xml:space="preserve">Przebudowa lokalu usługowego na lokal mieszkalny przy ul. Lechitów 12 w Mielnie </t>
  </si>
  <si>
    <t>Przebudowa głównego zejścia na plażę w Łazach</t>
  </si>
  <si>
    <t>Program Internet najlepszą szansą rozwoju mieszkańców gminy</t>
  </si>
  <si>
    <t>PT przejścia na plażę przy WDW w Unieściu</t>
  </si>
  <si>
    <t>Adaptacja pomieszczeń przedszkola w Sarbinowie na filię  Biblioteki Gminy Mielno</t>
  </si>
  <si>
    <t xml:space="preserve">Przebudowa drogi dojazdowej do gruntów rolnych Gąski-Śmiechów </t>
  </si>
  <si>
    <t>55.</t>
  </si>
  <si>
    <t>Przebudowa i remont drogi powiatowej nr 0354Z – IV etap na odcinku Mielno - Gąski oraz drogi nr 0356Z na odcinku od skrzyżowania z drogą 0354Z do miejscowości Sarbinowo</t>
  </si>
  <si>
    <t>Rewitalizacja grodziska w Mielnie</t>
  </si>
  <si>
    <t>Załącznik nr 3                                                                                   do Uchwały Nr  XXIX/305/12                                                                                              Rady Gminy w Mielnie                                                                           z dnia 27.09.2012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</si>
</sst>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4" fontId="1" fillId="0" borderId="22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4" fontId="1" fillId="0" borderId="28" xfId="0" applyNumberFormat="1" applyFont="1" applyFill="1" applyBorder="1" applyAlignment="1">
      <alignment vertical="top" wrapText="1"/>
    </xf>
    <xf numFmtId="4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shrinkToFit="1"/>
    </xf>
    <xf numFmtId="4" fontId="0" fillId="0" borderId="1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39" xfId="0" applyNumberFormat="1" applyFont="1" applyFill="1" applyBorder="1" applyAlignment="1">
      <alignment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40" xfId="0" applyNumberFormat="1" applyFont="1" applyFill="1" applyBorder="1" applyAlignment="1">
      <alignment vertical="top" wrapText="1"/>
    </xf>
    <xf numFmtId="4" fontId="0" fillId="0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/>
    </xf>
    <xf numFmtId="4" fontId="0" fillId="0" borderId="41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" fontId="4" fillId="33" borderId="39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3" fontId="0" fillId="0" borderId="20" xfId="0" applyNumberFormat="1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vertical="top" wrapText="1"/>
    </xf>
    <xf numFmtId="3" fontId="0" fillId="0" borderId="23" xfId="0" applyNumberFormat="1" applyFont="1" applyFill="1" applyBorder="1" applyAlignment="1">
      <alignment vertical="top" wrapText="1"/>
    </xf>
    <xf numFmtId="4" fontId="0" fillId="0" borderId="19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2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4" fillId="33" borderId="46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shrinkToFit="1"/>
    </xf>
    <xf numFmtId="49" fontId="4" fillId="33" borderId="47" xfId="0" applyNumberFormat="1" applyFont="1" applyFill="1" applyBorder="1" applyAlignment="1">
      <alignment horizontal="center" vertical="center" shrinkToFit="1"/>
    </xf>
    <xf numFmtId="4" fontId="0" fillId="33" borderId="29" xfId="0" applyNumberFormat="1" applyFont="1" applyFill="1" applyBorder="1" applyAlignment="1">
      <alignment horizontal="right" vertical="center"/>
    </xf>
    <xf numFmtId="4" fontId="4" fillId="33" borderId="42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 wrapText="1"/>
    </xf>
    <xf numFmtId="4" fontId="0" fillId="33" borderId="31" xfId="0" applyNumberFormat="1" applyFont="1" applyFill="1" applyBorder="1" applyAlignment="1">
      <alignment horizontal="right" vertical="center" wrapText="1"/>
    </xf>
    <xf numFmtId="4" fontId="0" fillId="33" borderId="48" xfId="0" applyNumberFormat="1" applyFont="1" applyFill="1" applyBorder="1" applyAlignment="1">
      <alignment horizontal="right" vertical="center" wrapText="1"/>
    </xf>
    <xf numFmtId="4" fontId="0" fillId="33" borderId="15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0" borderId="39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51" xfId="0" applyNumberFormat="1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 vertical="center" wrapText="1"/>
    </xf>
    <xf numFmtId="3" fontId="1" fillId="0" borderId="52" xfId="0" applyNumberFormat="1" applyFont="1" applyFill="1" applyBorder="1" applyAlignment="1">
      <alignment horizontal="right" vertical="center" wrapText="1"/>
    </xf>
    <xf numFmtId="3" fontId="1" fillId="0" borderId="51" xfId="0" applyNumberFormat="1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SheetLayoutView="100" workbookViewId="0" topLeftCell="A1">
      <pane ySplit="2520" topLeftCell="A31" activePane="bottomLeft" state="split"/>
      <selection pane="topLeft" activeCell="J1" sqref="J1:M1"/>
      <selection pane="bottomLeft" activeCell="I20" sqref="I20"/>
    </sheetView>
  </sheetViews>
  <sheetFormatPr defaultColWidth="9.140625" defaultRowHeight="12.75"/>
  <cols>
    <col min="1" max="1" width="4.8515625" style="2" customWidth="1"/>
    <col min="2" max="2" width="33.00390625" style="2" customWidth="1"/>
    <col min="3" max="3" width="18.00390625" style="2" customWidth="1"/>
    <col min="4" max="4" width="8.7109375" style="2" customWidth="1"/>
    <col min="5" max="5" width="8.57421875" style="2" customWidth="1"/>
    <col min="6" max="7" width="9.28125" style="2" bestFit="1" customWidth="1"/>
    <col min="8" max="8" width="15.00390625" style="105" customWidth="1"/>
    <col min="9" max="10" width="12.8515625" style="2" customWidth="1"/>
    <col min="11" max="11" width="12.7109375" style="2" customWidth="1"/>
    <col min="12" max="13" width="12.8515625" style="2" customWidth="1"/>
    <col min="14" max="16384" width="9.140625" style="2" customWidth="1"/>
  </cols>
  <sheetData>
    <row r="1" spans="8:13" ht="51.75" customHeight="1">
      <c r="H1" s="96"/>
      <c r="J1" s="177" t="s">
        <v>181</v>
      </c>
      <c r="K1" s="177"/>
      <c r="L1" s="177"/>
      <c r="M1" s="177"/>
    </row>
    <row r="2" spans="8:13" ht="17.25" customHeight="1">
      <c r="H2" s="96"/>
      <c r="J2" s="97"/>
      <c r="K2" s="97"/>
      <c r="L2" s="97"/>
      <c r="M2" s="97"/>
    </row>
    <row r="3" spans="1:13" ht="25.5" customHeight="1">
      <c r="A3" s="178" t="s">
        <v>113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2:13" ht="13.5" thickBot="1">
      <c r="B4" s="179" t="s">
        <v>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25.5" customHeight="1">
      <c r="A5" s="141" t="s">
        <v>11</v>
      </c>
      <c r="B5" s="150" t="s">
        <v>12</v>
      </c>
      <c r="C5" s="169" t="s">
        <v>13</v>
      </c>
      <c r="D5" s="162" t="s">
        <v>18</v>
      </c>
      <c r="E5" s="163"/>
      <c r="F5" s="157" t="s">
        <v>1</v>
      </c>
      <c r="G5" s="158"/>
      <c r="H5" s="166" t="s">
        <v>17</v>
      </c>
      <c r="I5" s="156" t="s">
        <v>152</v>
      </c>
      <c r="J5" s="157"/>
      <c r="K5" s="157"/>
      <c r="L5" s="158"/>
      <c r="M5" s="141" t="s">
        <v>14</v>
      </c>
    </row>
    <row r="6" spans="1:13" ht="28.5" customHeight="1">
      <c r="A6" s="142"/>
      <c r="B6" s="151"/>
      <c r="C6" s="170"/>
      <c r="D6" s="164"/>
      <c r="E6" s="165"/>
      <c r="F6" s="160"/>
      <c r="G6" s="161"/>
      <c r="H6" s="167"/>
      <c r="I6" s="159"/>
      <c r="J6" s="160"/>
      <c r="K6" s="160"/>
      <c r="L6" s="161"/>
      <c r="M6" s="142"/>
    </row>
    <row r="7" spans="1:13" ht="45.75" customHeight="1" thickBot="1">
      <c r="A7" s="143"/>
      <c r="B7" s="152"/>
      <c r="C7" s="171"/>
      <c r="D7" s="3" t="s">
        <v>2</v>
      </c>
      <c r="E7" s="3" t="s">
        <v>3</v>
      </c>
      <c r="F7" s="3" t="s">
        <v>4</v>
      </c>
      <c r="G7" s="4" t="s">
        <v>5</v>
      </c>
      <c r="H7" s="168"/>
      <c r="I7" s="55" t="s">
        <v>157</v>
      </c>
      <c r="J7" s="3" t="s">
        <v>15</v>
      </c>
      <c r="K7" s="5" t="s">
        <v>16</v>
      </c>
      <c r="L7" s="4" t="s">
        <v>72</v>
      </c>
      <c r="M7" s="143"/>
    </row>
    <row r="8" spans="1:13" ht="13.5" thickBot="1">
      <c r="A8" s="98">
        <v>1</v>
      </c>
      <c r="B8" s="56">
        <v>2</v>
      </c>
      <c r="C8" s="99">
        <v>3</v>
      </c>
      <c r="D8" s="100">
        <v>4</v>
      </c>
      <c r="E8" s="99">
        <v>5</v>
      </c>
      <c r="F8" s="100">
        <v>6</v>
      </c>
      <c r="G8" s="101">
        <v>7</v>
      </c>
      <c r="H8" s="102" t="s">
        <v>32</v>
      </c>
      <c r="I8" s="56">
        <v>10</v>
      </c>
      <c r="J8" s="99">
        <v>11</v>
      </c>
      <c r="K8" s="100">
        <v>12</v>
      </c>
      <c r="L8" s="101">
        <v>13</v>
      </c>
      <c r="M8" s="102">
        <v>14</v>
      </c>
    </row>
    <row r="9" spans="1:13" ht="12.75">
      <c r="A9" s="144" t="s">
        <v>19</v>
      </c>
      <c r="B9" s="129" t="s">
        <v>6</v>
      </c>
      <c r="C9" s="130"/>
      <c r="D9" s="130"/>
      <c r="E9" s="130"/>
      <c r="F9" s="130"/>
      <c r="G9" s="131"/>
      <c r="H9" s="14">
        <f aca="true" t="shared" si="0" ref="H9:H81">SUM(I9:L9)</f>
        <v>37669239</v>
      </c>
      <c r="I9" s="57">
        <f>SUM(I10:I11)</f>
        <v>12531703</v>
      </c>
      <c r="J9" s="15">
        <f>SUM(J10:J11)</f>
        <v>8490336</v>
      </c>
      <c r="K9" s="15">
        <f>SUM(K10:K11)</f>
        <v>12047200</v>
      </c>
      <c r="L9" s="16">
        <f>SUM(L10:L11)</f>
        <v>4600000</v>
      </c>
      <c r="M9" s="155">
        <f>SUM(I9:L9)</f>
        <v>37669239</v>
      </c>
    </row>
    <row r="10" spans="1:13" ht="12.75">
      <c r="A10" s="145"/>
      <c r="B10" s="132" t="s">
        <v>7</v>
      </c>
      <c r="C10" s="133"/>
      <c r="D10" s="133"/>
      <c r="E10" s="133"/>
      <c r="F10" s="133"/>
      <c r="G10" s="134"/>
      <c r="H10" s="17">
        <f t="shared" si="0"/>
        <v>302203</v>
      </c>
      <c r="I10" s="58">
        <f aca="true" t="shared" si="1" ref="I10:L11">I13+I87+I93</f>
        <v>270550</v>
      </c>
      <c r="J10" s="18">
        <f t="shared" si="1"/>
        <v>31653</v>
      </c>
      <c r="K10" s="18">
        <f t="shared" si="1"/>
        <v>0</v>
      </c>
      <c r="L10" s="19">
        <f t="shared" si="1"/>
        <v>0</v>
      </c>
      <c r="M10" s="153"/>
    </row>
    <row r="11" spans="1:13" ht="13.5" thickBot="1">
      <c r="A11" s="146"/>
      <c r="B11" s="135" t="s">
        <v>8</v>
      </c>
      <c r="C11" s="136"/>
      <c r="D11" s="136"/>
      <c r="E11" s="136"/>
      <c r="F11" s="136"/>
      <c r="G11" s="137"/>
      <c r="H11" s="20">
        <f t="shared" si="0"/>
        <v>37367036</v>
      </c>
      <c r="I11" s="59">
        <f t="shared" si="1"/>
        <v>12261153</v>
      </c>
      <c r="J11" s="21">
        <f t="shared" si="1"/>
        <v>8458683</v>
      </c>
      <c r="K11" s="21">
        <f t="shared" si="1"/>
        <v>12047200</v>
      </c>
      <c r="L11" s="22">
        <f t="shared" si="1"/>
        <v>4600000</v>
      </c>
      <c r="M11" s="154"/>
    </row>
    <row r="12" spans="1:13" ht="12.75">
      <c r="A12" s="144" t="s">
        <v>20</v>
      </c>
      <c r="B12" s="129" t="s">
        <v>21</v>
      </c>
      <c r="C12" s="130"/>
      <c r="D12" s="130"/>
      <c r="E12" s="130"/>
      <c r="F12" s="130"/>
      <c r="G12" s="131"/>
      <c r="H12" s="14">
        <f t="shared" si="0"/>
        <v>36922098</v>
      </c>
      <c r="I12" s="57">
        <f>SUM(I13:I14)</f>
        <v>11886663</v>
      </c>
      <c r="J12" s="15">
        <f>SUM(J13:J14)</f>
        <v>8388235</v>
      </c>
      <c r="K12" s="15">
        <f>SUM(K13:K14)</f>
        <v>12047200</v>
      </c>
      <c r="L12" s="16">
        <f>SUM(L13:L14)</f>
        <v>4600000</v>
      </c>
      <c r="M12" s="155">
        <f>SUM(I12:L12)</f>
        <v>36922098</v>
      </c>
    </row>
    <row r="13" spans="1:13" ht="12.75">
      <c r="A13" s="145"/>
      <c r="B13" s="132" t="s">
        <v>7</v>
      </c>
      <c r="C13" s="133"/>
      <c r="D13" s="133"/>
      <c r="E13" s="133"/>
      <c r="F13" s="133"/>
      <c r="G13" s="134"/>
      <c r="H13" s="17">
        <f t="shared" si="0"/>
        <v>80000</v>
      </c>
      <c r="I13" s="58">
        <f aca="true" t="shared" si="2" ref="I13:L14">I16+I26+I29</f>
        <v>49000</v>
      </c>
      <c r="J13" s="18">
        <f t="shared" si="2"/>
        <v>31000</v>
      </c>
      <c r="K13" s="18">
        <f t="shared" si="2"/>
        <v>0</v>
      </c>
      <c r="L13" s="19">
        <f t="shared" si="2"/>
        <v>0</v>
      </c>
      <c r="M13" s="153"/>
    </row>
    <row r="14" spans="1:13" ht="13.5" thickBot="1">
      <c r="A14" s="146"/>
      <c r="B14" s="135" t="s">
        <v>8</v>
      </c>
      <c r="C14" s="136"/>
      <c r="D14" s="136"/>
      <c r="E14" s="136"/>
      <c r="F14" s="136"/>
      <c r="G14" s="137"/>
      <c r="H14" s="20">
        <f t="shared" si="0"/>
        <v>36842098</v>
      </c>
      <c r="I14" s="60">
        <f t="shared" si="2"/>
        <v>11837663</v>
      </c>
      <c r="J14" s="23">
        <f t="shared" si="2"/>
        <v>8357235</v>
      </c>
      <c r="K14" s="23">
        <f t="shared" si="2"/>
        <v>12047200</v>
      </c>
      <c r="L14" s="24">
        <f t="shared" si="2"/>
        <v>4600000</v>
      </c>
      <c r="M14" s="154"/>
    </row>
    <row r="15" spans="1:13" ht="25.5" customHeight="1">
      <c r="A15" s="144" t="s">
        <v>23</v>
      </c>
      <c r="B15" s="129" t="s">
        <v>24</v>
      </c>
      <c r="C15" s="130"/>
      <c r="D15" s="130"/>
      <c r="E15" s="130"/>
      <c r="F15" s="130"/>
      <c r="G15" s="131"/>
      <c r="H15" s="14">
        <f t="shared" si="0"/>
        <v>10476956</v>
      </c>
      <c r="I15" s="57">
        <f>SUM(I16:I17)</f>
        <v>7768306</v>
      </c>
      <c r="J15" s="25">
        <f>SUM(J16:J17)</f>
        <v>1452850</v>
      </c>
      <c r="K15" s="25">
        <f>SUM(K16:K17)</f>
        <v>1255800</v>
      </c>
      <c r="L15" s="26">
        <f>SUM(L16:L17)</f>
        <v>0</v>
      </c>
      <c r="M15" s="172">
        <f>SUM(I15:L15)</f>
        <v>10476956</v>
      </c>
    </row>
    <row r="16" spans="1:13" ht="13.5" customHeight="1">
      <c r="A16" s="145"/>
      <c r="B16" s="132" t="s">
        <v>7</v>
      </c>
      <c r="C16" s="133"/>
      <c r="D16" s="133"/>
      <c r="E16" s="133"/>
      <c r="F16" s="133"/>
      <c r="G16" s="134"/>
      <c r="H16" s="17">
        <f t="shared" si="0"/>
        <v>80000</v>
      </c>
      <c r="I16" s="58">
        <f>SUM(I22)</f>
        <v>49000</v>
      </c>
      <c r="J16" s="27">
        <f>SUM(J22)</f>
        <v>31000</v>
      </c>
      <c r="K16" s="27">
        <f>SUM(K22)</f>
        <v>0</v>
      </c>
      <c r="L16" s="28">
        <v>0</v>
      </c>
      <c r="M16" s="173"/>
    </row>
    <row r="17" spans="1:13" ht="13.5" customHeight="1">
      <c r="A17" s="145"/>
      <c r="B17" s="138" t="s">
        <v>8</v>
      </c>
      <c r="C17" s="139"/>
      <c r="D17" s="139"/>
      <c r="E17" s="139"/>
      <c r="F17" s="139"/>
      <c r="G17" s="140"/>
      <c r="H17" s="29">
        <f t="shared" si="0"/>
        <v>10396956</v>
      </c>
      <c r="I17" s="109">
        <f>SUM(I18:I24)-I22</f>
        <v>7719306</v>
      </c>
      <c r="J17" s="110">
        <f>SUM(J18:J24)-J22</f>
        <v>1421850</v>
      </c>
      <c r="K17" s="110">
        <f>SUM(K18:K24)-K22</f>
        <v>1255800</v>
      </c>
      <c r="L17" s="111">
        <f>SUM(L18:L24)-L22</f>
        <v>0</v>
      </c>
      <c r="M17" s="173"/>
    </row>
    <row r="18" spans="1:13" s="39" customFormat="1" ht="39" customHeight="1">
      <c r="A18" s="9" t="s">
        <v>19</v>
      </c>
      <c r="B18" s="103" t="s">
        <v>33</v>
      </c>
      <c r="C18" s="1" t="s">
        <v>9</v>
      </c>
      <c r="D18" s="1">
        <v>2006</v>
      </c>
      <c r="E18" s="1">
        <v>2012</v>
      </c>
      <c r="F18" s="1">
        <v>600</v>
      </c>
      <c r="G18" s="38">
        <v>60016</v>
      </c>
      <c r="H18" s="42">
        <f t="shared" si="0"/>
        <v>1700000</v>
      </c>
      <c r="I18" s="106">
        <v>1700000</v>
      </c>
      <c r="J18" s="107">
        <v>0</v>
      </c>
      <c r="K18" s="107">
        <v>0</v>
      </c>
      <c r="L18" s="108">
        <v>0</v>
      </c>
      <c r="M18" s="36">
        <f aca="true" t="shared" si="3" ref="M18:M25">SUM(I18:L18)</f>
        <v>1700000</v>
      </c>
    </row>
    <row r="19" spans="1:13" s="39" customFormat="1" ht="38.25" customHeight="1">
      <c r="A19" s="9" t="s">
        <v>20</v>
      </c>
      <c r="B19" s="103" t="s">
        <v>173</v>
      </c>
      <c r="C19" s="1" t="s">
        <v>9</v>
      </c>
      <c r="D19" s="1">
        <v>2010</v>
      </c>
      <c r="E19" s="1">
        <v>2012</v>
      </c>
      <c r="F19" s="1">
        <v>600</v>
      </c>
      <c r="G19" s="38">
        <v>60016</v>
      </c>
      <c r="H19" s="42">
        <f t="shared" si="0"/>
        <v>1125000</v>
      </c>
      <c r="I19" s="61">
        <v>1125000</v>
      </c>
      <c r="J19" s="11">
        <v>0</v>
      </c>
      <c r="K19" s="11">
        <v>0</v>
      </c>
      <c r="L19" s="12">
        <v>0</v>
      </c>
      <c r="M19" s="36">
        <f t="shared" si="3"/>
        <v>1125000</v>
      </c>
    </row>
    <row r="20" spans="1:13" s="39" customFormat="1" ht="38.25" customHeight="1">
      <c r="A20" s="67" t="s">
        <v>22</v>
      </c>
      <c r="B20" s="68" t="s">
        <v>40</v>
      </c>
      <c r="C20" s="69" t="s">
        <v>9</v>
      </c>
      <c r="D20" s="70">
        <v>2008</v>
      </c>
      <c r="E20" s="70">
        <v>2012</v>
      </c>
      <c r="F20" s="71" t="s">
        <v>47</v>
      </c>
      <c r="G20" s="79" t="s">
        <v>58</v>
      </c>
      <c r="H20" s="122">
        <f>SUM(I20:L20)</f>
        <v>3354356</v>
      </c>
      <c r="I20" s="73">
        <f>9254000-5646000-253644</f>
        <v>3354356</v>
      </c>
      <c r="J20" s="74">
        <f>2000000-2000000</f>
        <v>0</v>
      </c>
      <c r="K20" s="74">
        <v>0</v>
      </c>
      <c r="L20" s="75">
        <v>0</v>
      </c>
      <c r="M20" s="80">
        <f t="shared" si="3"/>
        <v>3354356</v>
      </c>
    </row>
    <row r="21" spans="1:13" s="39" customFormat="1" ht="38.25" customHeight="1">
      <c r="A21" s="9" t="s">
        <v>30</v>
      </c>
      <c r="B21" s="37" t="s">
        <v>35</v>
      </c>
      <c r="C21" s="1" t="s">
        <v>10</v>
      </c>
      <c r="D21" s="1">
        <v>2010</v>
      </c>
      <c r="E21" s="1">
        <v>2014</v>
      </c>
      <c r="F21" s="1">
        <v>754</v>
      </c>
      <c r="G21" s="38">
        <v>75421</v>
      </c>
      <c r="H21" s="36">
        <f t="shared" si="0"/>
        <v>3057600</v>
      </c>
      <c r="I21" s="61">
        <f>641000+13200</f>
        <v>654200</v>
      </c>
      <c r="J21" s="11">
        <v>1287100</v>
      </c>
      <c r="K21" s="11">
        <v>1116300</v>
      </c>
      <c r="L21" s="12">
        <v>0</v>
      </c>
      <c r="M21" s="36">
        <f t="shared" si="3"/>
        <v>3057600</v>
      </c>
    </row>
    <row r="22" spans="1:13" s="39" customFormat="1" ht="38.25" customHeight="1">
      <c r="A22" s="9" t="s">
        <v>74</v>
      </c>
      <c r="B22" s="8" t="s">
        <v>151</v>
      </c>
      <c r="C22" s="1" t="s">
        <v>149</v>
      </c>
      <c r="D22" s="6">
        <v>2011</v>
      </c>
      <c r="E22" s="6">
        <v>2013</v>
      </c>
      <c r="F22" s="7" t="s">
        <v>51</v>
      </c>
      <c r="G22" s="10" t="s">
        <v>150</v>
      </c>
      <c r="H22" s="42">
        <v>80000</v>
      </c>
      <c r="I22" s="62">
        <f>35000+14000</f>
        <v>49000</v>
      </c>
      <c r="J22" s="11">
        <f>45000-14000</f>
        <v>31000</v>
      </c>
      <c r="K22" s="11">
        <v>0</v>
      </c>
      <c r="L22" s="12">
        <v>0</v>
      </c>
      <c r="M22" s="13">
        <f>SUM(I22:L22)</f>
        <v>80000</v>
      </c>
    </row>
    <row r="23" spans="1:13" s="39" customFormat="1" ht="38.25" customHeight="1">
      <c r="A23" s="9" t="s">
        <v>75</v>
      </c>
      <c r="B23" s="49" t="s">
        <v>174</v>
      </c>
      <c r="C23" s="50" t="s">
        <v>9</v>
      </c>
      <c r="D23" s="50">
        <v>2012</v>
      </c>
      <c r="E23" s="50">
        <v>2014</v>
      </c>
      <c r="F23" s="50">
        <v>852</v>
      </c>
      <c r="G23" s="51">
        <v>85295</v>
      </c>
      <c r="H23" s="52">
        <f>SUM(I23:L23)</f>
        <v>1000000</v>
      </c>
      <c r="I23" s="63">
        <v>725750</v>
      </c>
      <c r="J23" s="53">
        <v>134750</v>
      </c>
      <c r="K23" s="53">
        <v>139500</v>
      </c>
      <c r="L23" s="54">
        <v>0</v>
      </c>
      <c r="M23" s="52">
        <f t="shared" si="3"/>
        <v>1000000</v>
      </c>
    </row>
    <row r="24" spans="1:13" ht="26.25" customHeight="1">
      <c r="A24" s="9" t="s">
        <v>76</v>
      </c>
      <c r="B24" s="8" t="s">
        <v>111</v>
      </c>
      <c r="C24" s="1" t="s">
        <v>9</v>
      </c>
      <c r="D24" s="6">
        <v>2009</v>
      </c>
      <c r="E24" s="6">
        <v>2012</v>
      </c>
      <c r="F24" s="7" t="s">
        <v>52</v>
      </c>
      <c r="G24" s="35" t="s">
        <v>57</v>
      </c>
      <c r="H24" s="42">
        <f>SUM(I24:L24)</f>
        <v>160000</v>
      </c>
      <c r="I24" s="62">
        <v>160000</v>
      </c>
      <c r="J24" s="11">
        <v>0</v>
      </c>
      <c r="K24" s="11">
        <v>0</v>
      </c>
      <c r="L24" s="12">
        <v>0</v>
      </c>
      <c r="M24" s="36">
        <f t="shared" si="3"/>
        <v>160000</v>
      </c>
    </row>
    <row r="25" spans="1:13" ht="12.75">
      <c r="A25" s="145" t="s">
        <v>25</v>
      </c>
      <c r="B25" s="147" t="s">
        <v>27</v>
      </c>
      <c r="C25" s="148"/>
      <c r="D25" s="148"/>
      <c r="E25" s="148"/>
      <c r="F25" s="148"/>
      <c r="G25" s="149"/>
      <c r="H25" s="30">
        <f t="shared" si="0"/>
        <v>0</v>
      </c>
      <c r="I25" s="64">
        <f>SUM(I26:I27)</f>
        <v>0</v>
      </c>
      <c r="J25" s="31">
        <f>SUM(J26:J27)</f>
        <v>0</v>
      </c>
      <c r="K25" s="31">
        <f>SUM(K26:K27)</f>
        <v>0</v>
      </c>
      <c r="L25" s="32">
        <f>SUM(L26:L27)</f>
        <v>0</v>
      </c>
      <c r="M25" s="180">
        <f t="shared" si="3"/>
        <v>0</v>
      </c>
    </row>
    <row r="26" spans="1:13" ht="12.75">
      <c r="A26" s="145"/>
      <c r="B26" s="132" t="s">
        <v>7</v>
      </c>
      <c r="C26" s="133"/>
      <c r="D26" s="133"/>
      <c r="E26" s="133"/>
      <c r="F26" s="133"/>
      <c r="G26" s="134"/>
      <c r="H26" s="17">
        <f t="shared" si="0"/>
        <v>0</v>
      </c>
      <c r="I26" s="58">
        <v>0</v>
      </c>
      <c r="J26" s="27">
        <v>0</v>
      </c>
      <c r="K26" s="27">
        <v>0</v>
      </c>
      <c r="L26" s="28">
        <v>0</v>
      </c>
      <c r="M26" s="180"/>
    </row>
    <row r="27" spans="1:13" ht="14.25" customHeight="1" thickBot="1">
      <c r="A27" s="146"/>
      <c r="B27" s="135" t="s">
        <v>8</v>
      </c>
      <c r="C27" s="136"/>
      <c r="D27" s="136"/>
      <c r="E27" s="136"/>
      <c r="F27" s="136"/>
      <c r="G27" s="137"/>
      <c r="H27" s="20">
        <f t="shared" si="0"/>
        <v>0</v>
      </c>
      <c r="I27" s="59">
        <v>0</v>
      </c>
      <c r="J27" s="33">
        <v>0</v>
      </c>
      <c r="K27" s="33">
        <v>0</v>
      </c>
      <c r="L27" s="34">
        <v>0</v>
      </c>
      <c r="M27" s="181"/>
    </row>
    <row r="28" spans="1:13" ht="12.75">
      <c r="A28" s="144" t="s">
        <v>26</v>
      </c>
      <c r="B28" s="129" t="s">
        <v>28</v>
      </c>
      <c r="C28" s="130"/>
      <c r="D28" s="130"/>
      <c r="E28" s="130"/>
      <c r="F28" s="130"/>
      <c r="G28" s="131"/>
      <c r="H28" s="14">
        <f t="shared" si="0"/>
        <v>26445142</v>
      </c>
      <c r="I28" s="57">
        <f>SUM(I29:I30)</f>
        <v>4118357</v>
      </c>
      <c r="J28" s="15">
        <f>SUM(J29:J30)</f>
        <v>6935385</v>
      </c>
      <c r="K28" s="15">
        <f>SUM(K29:K30)</f>
        <v>10791400</v>
      </c>
      <c r="L28" s="16">
        <f>SUM(L29:L30)</f>
        <v>4600000</v>
      </c>
      <c r="M28" s="182">
        <f>SUM(I28:L28)</f>
        <v>26445142</v>
      </c>
    </row>
    <row r="29" spans="1:13" ht="12.75">
      <c r="A29" s="145"/>
      <c r="B29" s="132" t="s">
        <v>7</v>
      </c>
      <c r="C29" s="133"/>
      <c r="D29" s="133"/>
      <c r="E29" s="133"/>
      <c r="F29" s="133"/>
      <c r="G29" s="134"/>
      <c r="H29" s="17">
        <f t="shared" si="0"/>
        <v>0</v>
      </c>
      <c r="I29" s="58">
        <v>0</v>
      </c>
      <c r="J29" s="18">
        <v>0</v>
      </c>
      <c r="K29" s="18">
        <v>0</v>
      </c>
      <c r="L29" s="19">
        <v>0</v>
      </c>
      <c r="M29" s="180"/>
    </row>
    <row r="30" spans="1:13" s="39" customFormat="1" ht="24" customHeight="1">
      <c r="A30" s="145"/>
      <c r="B30" s="183" t="s">
        <v>8</v>
      </c>
      <c r="C30" s="184"/>
      <c r="D30" s="184"/>
      <c r="E30" s="184"/>
      <c r="F30" s="184"/>
      <c r="G30" s="185"/>
      <c r="H30" s="124">
        <f t="shared" si="0"/>
        <v>26445142</v>
      </c>
      <c r="I30" s="125">
        <f>SUM(I31:I85)</f>
        <v>4118357</v>
      </c>
      <c r="J30" s="126">
        <f>SUM(J31:J85)</f>
        <v>6935385</v>
      </c>
      <c r="K30" s="127">
        <f>SUM(K31:K85)</f>
        <v>10791400</v>
      </c>
      <c r="L30" s="128">
        <f>SUM(L31:L85)</f>
        <v>4600000</v>
      </c>
      <c r="M30" s="180"/>
    </row>
    <row r="31" spans="1:13" s="39" customFormat="1" ht="33.75" customHeight="1">
      <c r="A31" s="67" t="s">
        <v>19</v>
      </c>
      <c r="B31" s="68" t="s">
        <v>44</v>
      </c>
      <c r="C31" s="69" t="s">
        <v>9</v>
      </c>
      <c r="D31" s="70">
        <v>2007</v>
      </c>
      <c r="E31" s="70">
        <v>2012</v>
      </c>
      <c r="F31" s="71" t="s">
        <v>47</v>
      </c>
      <c r="G31" s="72" t="s">
        <v>48</v>
      </c>
      <c r="H31" s="122">
        <f>SUM(I31:L31)</f>
        <v>400000</v>
      </c>
      <c r="I31" s="73">
        <f>502000-128500-66000-14000+106500</f>
        <v>400000</v>
      </c>
      <c r="J31" s="74">
        <v>0</v>
      </c>
      <c r="K31" s="74">
        <v>0</v>
      </c>
      <c r="L31" s="75">
        <v>0</v>
      </c>
      <c r="M31" s="76">
        <f>SUM(I31:L31)</f>
        <v>400000</v>
      </c>
    </row>
    <row r="32" spans="1:13" s="39" customFormat="1" ht="32.25" customHeight="1">
      <c r="A32" s="9" t="s">
        <v>20</v>
      </c>
      <c r="B32" s="8" t="s">
        <v>133</v>
      </c>
      <c r="C32" s="1" t="s">
        <v>9</v>
      </c>
      <c r="D32" s="6">
        <v>2012</v>
      </c>
      <c r="E32" s="6">
        <v>2012</v>
      </c>
      <c r="F32" s="40" t="s">
        <v>47</v>
      </c>
      <c r="G32" s="43" t="s">
        <v>48</v>
      </c>
      <c r="H32" s="42">
        <f>SUM(I32:L32)</f>
        <v>73815</v>
      </c>
      <c r="I32" s="62">
        <v>73815</v>
      </c>
      <c r="J32" s="11">
        <v>0</v>
      </c>
      <c r="K32" s="11">
        <v>0</v>
      </c>
      <c r="L32" s="12">
        <v>0</v>
      </c>
      <c r="M32" s="13">
        <f>SUM(I32:L32)</f>
        <v>73815</v>
      </c>
    </row>
    <row r="33" spans="1:13" s="39" customFormat="1" ht="38.25" customHeight="1">
      <c r="A33" s="9" t="s">
        <v>22</v>
      </c>
      <c r="B33" s="8" t="s">
        <v>62</v>
      </c>
      <c r="C33" s="1" t="s">
        <v>9</v>
      </c>
      <c r="D33" s="6">
        <v>2008</v>
      </c>
      <c r="E33" s="6">
        <v>2013</v>
      </c>
      <c r="F33" s="7" t="s">
        <v>47</v>
      </c>
      <c r="G33" s="35" t="s">
        <v>48</v>
      </c>
      <c r="H33" s="42">
        <f>SUM(I33:L33)</f>
        <v>1683000</v>
      </c>
      <c r="I33" s="62">
        <v>183000</v>
      </c>
      <c r="J33" s="11">
        <v>1500000</v>
      </c>
      <c r="K33" s="11">
        <v>0</v>
      </c>
      <c r="L33" s="12">
        <v>0</v>
      </c>
      <c r="M33" s="36">
        <f>SUM(I33:L33)</f>
        <v>1683000</v>
      </c>
    </row>
    <row r="34" spans="1:13" s="39" customFormat="1" ht="36.75" customHeight="1">
      <c r="A34" s="9" t="s">
        <v>30</v>
      </c>
      <c r="B34" s="8" t="s">
        <v>177</v>
      </c>
      <c r="C34" s="1" t="s">
        <v>9</v>
      </c>
      <c r="D34" s="6">
        <v>2010</v>
      </c>
      <c r="E34" s="6">
        <v>2012</v>
      </c>
      <c r="F34" s="40" t="s">
        <v>47</v>
      </c>
      <c r="G34" s="41" t="s">
        <v>48</v>
      </c>
      <c r="H34" s="42">
        <f>SUM(I34:L34)</f>
        <v>2227000</v>
      </c>
      <c r="I34" s="62">
        <f>1702000+525000</f>
        <v>2227000</v>
      </c>
      <c r="J34" s="11">
        <v>0</v>
      </c>
      <c r="K34" s="11">
        <v>0</v>
      </c>
      <c r="L34" s="12">
        <v>0</v>
      </c>
      <c r="M34" s="36">
        <f>SUM(I34:L34)</f>
        <v>2227000</v>
      </c>
    </row>
    <row r="35" spans="1:13" s="39" customFormat="1" ht="38.25" customHeight="1">
      <c r="A35" s="9" t="s">
        <v>74</v>
      </c>
      <c r="B35" s="8" t="s">
        <v>37</v>
      </c>
      <c r="C35" s="1" t="s">
        <v>9</v>
      </c>
      <c r="D35" s="6">
        <v>2009</v>
      </c>
      <c r="E35" s="6">
        <v>2012</v>
      </c>
      <c r="F35" s="40" t="s">
        <v>47</v>
      </c>
      <c r="G35" s="43" t="s">
        <v>48</v>
      </c>
      <c r="H35" s="42">
        <f t="shared" si="0"/>
        <v>23000</v>
      </c>
      <c r="I35" s="62">
        <v>23000</v>
      </c>
      <c r="J35" s="11">
        <v>0</v>
      </c>
      <c r="K35" s="11">
        <v>0</v>
      </c>
      <c r="L35" s="12">
        <v>0</v>
      </c>
      <c r="M35" s="13">
        <f aca="true" t="shared" si="4" ref="M35:M86">SUM(I35:L35)</f>
        <v>23000</v>
      </c>
    </row>
    <row r="36" spans="1:13" s="39" customFormat="1" ht="38.25" customHeight="1">
      <c r="A36" s="9" t="s">
        <v>75</v>
      </c>
      <c r="B36" s="8" t="s">
        <v>38</v>
      </c>
      <c r="C36" s="1" t="s">
        <v>9</v>
      </c>
      <c r="D36" s="6">
        <v>2012</v>
      </c>
      <c r="E36" s="6">
        <v>2012</v>
      </c>
      <c r="F36" s="40" t="s">
        <v>47</v>
      </c>
      <c r="G36" s="43" t="s">
        <v>48</v>
      </c>
      <c r="H36" s="42">
        <f t="shared" si="0"/>
        <v>5000</v>
      </c>
      <c r="I36" s="62">
        <v>5000</v>
      </c>
      <c r="J36" s="11">
        <v>0</v>
      </c>
      <c r="K36" s="11">
        <v>0</v>
      </c>
      <c r="L36" s="12">
        <v>0</v>
      </c>
      <c r="M36" s="13">
        <f t="shared" si="4"/>
        <v>5000</v>
      </c>
    </row>
    <row r="37" spans="1:13" s="39" customFormat="1" ht="38.25" customHeight="1">
      <c r="A37" s="9" t="s">
        <v>76</v>
      </c>
      <c r="B37" s="8" t="s">
        <v>132</v>
      </c>
      <c r="C37" s="1" t="s">
        <v>9</v>
      </c>
      <c r="D37" s="6">
        <v>2010</v>
      </c>
      <c r="E37" s="6">
        <v>2014</v>
      </c>
      <c r="F37" s="40" t="s">
        <v>47</v>
      </c>
      <c r="G37" s="43" t="s">
        <v>48</v>
      </c>
      <c r="H37" s="42">
        <f t="shared" si="0"/>
        <v>875000</v>
      </c>
      <c r="I37" s="62">
        <v>25000</v>
      </c>
      <c r="J37" s="11">
        <v>0</v>
      </c>
      <c r="K37" s="11">
        <v>850000</v>
      </c>
      <c r="L37" s="12">
        <v>0</v>
      </c>
      <c r="M37" s="13">
        <f t="shared" si="4"/>
        <v>875000</v>
      </c>
    </row>
    <row r="38" spans="1:13" s="39" customFormat="1" ht="38.25" customHeight="1">
      <c r="A38" s="9" t="s">
        <v>77</v>
      </c>
      <c r="B38" s="8" t="s">
        <v>39</v>
      </c>
      <c r="C38" s="1" t="s">
        <v>9</v>
      </c>
      <c r="D38" s="6">
        <v>2011</v>
      </c>
      <c r="E38" s="6">
        <v>2012</v>
      </c>
      <c r="F38" s="40" t="s">
        <v>47</v>
      </c>
      <c r="G38" s="43" t="s">
        <v>48</v>
      </c>
      <c r="H38" s="42">
        <f t="shared" si="0"/>
        <v>4700</v>
      </c>
      <c r="I38" s="62">
        <v>4700</v>
      </c>
      <c r="J38" s="11">
        <v>0</v>
      </c>
      <c r="K38" s="11">
        <v>0</v>
      </c>
      <c r="L38" s="12">
        <v>0</v>
      </c>
      <c r="M38" s="13">
        <f t="shared" si="4"/>
        <v>4700</v>
      </c>
    </row>
    <row r="39" spans="1:13" s="39" customFormat="1" ht="38.25" customHeight="1">
      <c r="A39" s="9" t="s">
        <v>78</v>
      </c>
      <c r="B39" s="8" t="s">
        <v>175</v>
      </c>
      <c r="C39" s="1" t="s">
        <v>9</v>
      </c>
      <c r="D39" s="6">
        <v>2010</v>
      </c>
      <c r="E39" s="6">
        <v>2012</v>
      </c>
      <c r="F39" s="40" t="s">
        <v>47</v>
      </c>
      <c r="G39" s="43" t="s">
        <v>48</v>
      </c>
      <c r="H39" s="42">
        <f t="shared" si="0"/>
        <v>126720</v>
      </c>
      <c r="I39" s="62">
        <f>92720+34000</f>
        <v>126720</v>
      </c>
      <c r="J39" s="11">
        <v>0</v>
      </c>
      <c r="K39" s="11">
        <v>0</v>
      </c>
      <c r="L39" s="12">
        <v>0</v>
      </c>
      <c r="M39" s="13">
        <f t="shared" si="4"/>
        <v>126720</v>
      </c>
    </row>
    <row r="40" spans="1:13" s="39" customFormat="1" ht="38.25" customHeight="1">
      <c r="A40" s="9" t="s">
        <v>79</v>
      </c>
      <c r="B40" s="8" t="s">
        <v>41</v>
      </c>
      <c r="C40" s="1" t="s">
        <v>9</v>
      </c>
      <c r="D40" s="6">
        <v>2010</v>
      </c>
      <c r="E40" s="6">
        <v>2012</v>
      </c>
      <c r="F40" s="40" t="s">
        <v>47</v>
      </c>
      <c r="G40" s="43" t="s">
        <v>48</v>
      </c>
      <c r="H40" s="42">
        <f t="shared" si="0"/>
        <v>27000</v>
      </c>
      <c r="I40" s="62">
        <v>27000</v>
      </c>
      <c r="J40" s="11">
        <v>0</v>
      </c>
      <c r="K40" s="11">
        <v>0</v>
      </c>
      <c r="L40" s="12">
        <v>0</v>
      </c>
      <c r="M40" s="13">
        <f t="shared" si="4"/>
        <v>27000</v>
      </c>
    </row>
    <row r="41" spans="1:13" s="39" customFormat="1" ht="38.25" customHeight="1">
      <c r="A41" s="9" t="s">
        <v>80</v>
      </c>
      <c r="B41" s="8" t="s">
        <v>42</v>
      </c>
      <c r="C41" s="1" t="s">
        <v>9</v>
      </c>
      <c r="D41" s="6">
        <v>2011</v>
      </c>
      <c r="E41" s="6">
        <v>2014</v>
      </c>
      <c r="F41" s="40" t="s">
        <v>47</v>
      </c>
      <c r="G41" s="43" t="s">
        <v>48</v>
      </c>
      <c r="H41" s="42">
        <f t="shared" si="0"/>
        <v>1030000</v>
      </c>
      <c r="I41" s="62">
        <v>30000</v>
      </c>
      <c r="J41" s="11">
        <v>0</v>
      </c>
      <c r="K41" s="11">
        <v>1000000</v>
      </c>
      <c r="L41" s="12">
        <v>0</v>
      </c>
      <c r="M41" s="13">
        <f t="shared" si="4"/>
        <v>1030000</v>
      </c>
    </row>
    <row r="42" spans="1:13" s="39" customFormat="1" ht="38.25" customHeight="1">
      <c r="A42" s="9" t="s">
        <v>81</v>
      </c>
      <c r="B42" s="77" t="s">
        <v>43</v>
      </c>
      <c r="C42" s="1" t="s">
        <v>9</v>
      </c>
      <c r="D42" s="78">
        <v>2011</v>
      </c>
      <c r="E42" s="6">
        <v>2014</v>
      </c>
      <c r="F42" s="40" t="s">
        <v>47</v>
      </c>
      <c r="G42" s="43" t="s">
        <v>48</v>
      </c>
      <c r="H42" s="42">
        <f t="shared" si="0"/>
        <v>730000</v>
      </c>
      <c r="I42" s="62">
        <v>30000</v>
      </c>
      <c r="J42" s="11">
        <v>0</v>
      </c>
      <c r="K42" s="11">
        <v>700000</v>
      </c>
      <c r="L42" s="12">
        <v>0</v>
      </c>
      <c r="M42" s="13">
        <f t="shared" si="4"/>
        <v>730000</v>
      </c>
    </row>
    <row r="43" spans="1:13" s="39" customFormat="1" ht="38.25" customHeight="1">
      <c r="A43" s="9" t="s">
        <v>82</v>
      </c>
      <c r="B43" s="8" t="s">
        <v>45</v>
      </c>
      <c r="C43" s="1" t="s">
        <v>9</v>
      </c>
      <c r="D43" s="6">
        <v>2010</v>
      </c>
      <c r="E43" s="6">
        <v>2012</v>
      </c>
      <c r="F43" s="40" t="s">
        <v>47</v>
      </c>
      <c r="G43" s="43" t="s">
        <v>48</v>
      </c>
      <c r="H43" s="42">
        <f t="shared" si="0"/>
        <v>33500</v>
      </c>
      <c r="I43" s="62">
        <v>33500</v>
      </c>
      <c r="J43" s="11">
        <v>0</v>
      </c>
      <c r="K43" s="11">
        <v>0</v>
      </c>
      <c r="L43" s="12">
        <v>0</v>
      </c>
      <c r="M43" s="13">
        <f t="shared" si="4"/>
        <v>33500</v>
      </c>
    </row>
    <row r="44" spans="1:13" s="39" customFormat="1" ht="38.25" customHeight="1">
      <c r="A44" s="9" t="s">
        <v>83</v>
      </c>
      <c r="B44" s="8" t="s">
        <v>46</v>
      </c>
      <c r="C44" s="1" t="s">
        <v>9</v>
      </c>
      <c r="D44" s="6">
        <v>2012</v>
      </c>
      <c r="E44" s="6">
        <v>2012</v>
      </c>
      <c r="F44" s="40" t="s">
        <v>47</v>
      </c>
      <c r="G44" s="43" t="s">
        <v>48</v>
      </c>
      <c r="H44" s="42">
        <f t="shared" si="0"/>
        <v>0</v>
      </c>
      <c r="I44" s="62">
        <f>5000-5000</f>
        <v>0</v>
      </c>
      <c r="J44" s="11">
        <v>0</v>
      </c>
      <c r="K44" s="11">
        <v>0</v>
      </c>
      <c r="L44" s="12">
        <v>0</v>
      </c>
      <c r="M44" s="13">
        <f t="shared" si="4"/>
        <v>0</v>
      </c>
    </row>
    <row r="45" spans="1:13" s="39" customFormat="1" ht="63" customHeight="1">
      <c r="A45" s="67" t="s">
        <v>84</v>
      </c>
      <c r="B45" s="123" t="s">
        <v>179</v>
      </c>
      <c r="C45" s="69" t="s">
        <v>9</v>
      </c>
      <c r="D45" s="70">
        <v>2012</v>
      </c>
      <c r="E45" s="70">
        <v>2013</v>
      </c>
      <c r="F45" s="71" t="s">
        <v>47</v>
      </c>
      <c r="G45" s="72" t="s">
        <v>48</v>
      </c>
      <c r="H45" s="122">
        <f t="shared" si="0"/>
        <v>1560000</v>
      </c>
      <c r="I45" s="73">
        <v>0</v>
      </c>
      <c r="J45" s="74">
        <f>1424000+136000</f>
        <v>1560000</v>
      </c>
      <c r="K45" s="74">
        <v>0</v>
      </c>
      <c r="L45" s="75">
        <v>0</v>
      </c>
      <c r="M45" s="76">
        <f t="shared" si="4"/>
        <v>1560000</v>
      </c>
    </row>
    <row r="46" spans="1:13" s="39" customFormat="1" ht="38.25" customHeight="1">
      <c r="A46" s="9" t="s">
        <v>85</v>
      </c>
      <c r="B46" s="8" t="s">
        <v>95</v>
      </c>
      <c r="C46" s="1" t="s">
        <v>9</v>
      </c>
      <c r="D46" s="6">
        <v>2012</v>
      </c>
      <c r="E46" s="6">
        <v>2014</v>
      </c>
      <c r="F46" s="40" t="s">
        <v>47</v>
      </c>
      <c r="G46" s="43" t="s">
        <v>48</v>
      </c>
      <c r="H46" s="42">
        <f t="shared" si="0"/>
        <v>362000</v>
      </c>
      <c r="I46" s="62">
        <v>0</v>
      </c>
      <c r="J46" s="11">
        <v>0</v>
      </c>
      <c r="K46" s="11">
        <v>362000</v>
      </c>
      <c r="L46" s="12">
        <v>0</v>
      </c>
      <c r="M46" s="13">
        <f t="shared" si="4"/>
        <v>362000</v>
      </c>
    </row>
    <row r="47" spans="1:13" s="39" customFormat="1" ht="38.25" customHeight="1">
      <c r="A47" s="9" t="s">
        <v>86</v>
      </c>
      <c r="B47" s="8" t="s">
        <v>96</v>
      </c>
      <c r="C47" s="1" t="s">
        <v>9</v>
      </c>
      <c r="D47" s="6">
        <v>2012</v>
      </c>
      <c r="E47" s="6">
        <v>2014</v>
      </c>
      <c r="F47" s="40" t="s">
        <v>47</v>
      </c>
      <c r="G47" s="43" t="s">
        <v>48</v>
      </c>
      <c r="H47" s="42">
        <f t="shared" si="0"/>
        <v>477000</v>
      </c>
      <c r="I47" s="62">
        <v>0</v>
      </c>
      <c r="J47" s="11">
        <v>0</v>
      </c>
      <c r="K47" s="11">
        <v>477000</v>
      </c>
      <c r="L47" s="12">
        <v>0</v>
      </c>
      <c r="M47" s="13">
        <f t="shared" si="4"/>
        <v>477000</v>
      </c>
    </row>
    <row r="48" spans="1:13" s="39" customFormat="1" ht="38.25" customHeight="1">
      <c r="A48" s="9" t="s">
        <v>87</v>
      </c>
      <c r="B48" s="8" t="s">
        <v>97</v>
      </c>
      <c r="C48" s="1" t="s">
        <v>9</v>
      </c>
      <c r="D48" s="6">
        <v>2012</v>
      </c>
      <c r="E48" s="6">
        <v>2014</v>
      </c>
      <c r="F48" s="40" t="s">
        <v>47</v>
      </c>
      <c r="G48" s="43" t="s">
        <v>48</v>
      </c>
      <c r="H48" s="42">
        <f t="shared" si="0"/>
        <v>800400</v>
      </c>
      <c r="I48" s="62">
        <v>0</v>
      </c>
      <c r="J48" s="11">
        <v>0</v>
      </c>
      <c r="K48" s="11">
        <v>800400</v>
      </c>
      <c r="L48" s="12">
        <v>0</v>
      </c>
      <c r="M48" s="13">
        <f t="shared" si="4"/>
        <v>800400</v>
      </c>
    </row>
    <row r="49" spans="1:13" s="39" customFormat="1" ht="38.25" customHeight="1">
      <c r="A49" s="9" t="s">
        <v>88</v>
      </c>
      <c r="B49" s="8" t="s">
        <v>98</v>
      </c>
      <c r="C49" s="1" t="s">
        <v>9</v>
      </c>
      <c r="D49" s="6">
        <v>2011</v>
      </c>
      <c r="E49" s="6">
        <v>2015</v>
      </c>
      <c r="F49" s="40" t="s">
        <v>47</v>
      </c>
      <c r="G49" s="43" t="s">
        <v>48</v>
      </c>
      <c r="H49" s="42">
        <f t="shared" si="0"/>
        <v>8000000</v>
      </c>
      <c r="I49" s="62">
        <v>0</v>
      </c>
      <c r="J49" s="11">
        <v>0</v>
      </c>
      <c r="K49" s="11">
        <v>3400000</v>
      </c>
      <c r="L49" s="12">
        <v>4600000</v>
      </c>
      <c r="M49" s="13">
        <f t="shared" si="4"/>
        <v>8000000</v>
      </c>
    </row>
    <row r="50" spans="1:13" s="39" customFormat="1" ht="38.25" customHeight="1">
      <c r="A50" s="9" t="s">
        <v>89</v>
      </c>
      <c r="B50" s="8" t="s">
        <v>99</v>
      </c>
      <c r="C50" s="1" t="s">
        <v>9</v>
      </c>
      <c r="D50" s="6">
        <v>2011</v>
      </c>
      <c r="E50" s="6">
        <v>2013</v>
      </c>
      <c r="F50" s="40" t="s">
        <v>47</v>
      </c>
      <c r="G50" s="43" t="s">
        <v>48</v>
      </c>
      <c r="H50" s="42">
        <f t="shared" si="0"/>
        <v>128500</v>
      </c>
      <c r="I50" s="62">
        <v>128500</v>
      </c>
      <c r="J50" s="11">
        <f>125000-125000</f>
        <v>0</v>
      </c>
      <c r="K50" s="11">
        <v>0</v>
      </c>
      <c r="L50" s="12">
        <v>0</v>
      </c>
      <c r="M50" s="13">
        <f t="shared" si="4"/>
        <v>128500</v>
      </c>
    </row>
    <row r="51" spans="1:13" s="39" customFormat="1" ht="38.25" customHeight="1">
      <c r="A51" s="67" t="s">
        <v>90</v>
      </c>
      <c r="B51" s="68" t="s">
        <v>159</v>
      </c>
      <c r="C51" s="69" t="s">
        <v>9</v>
      </c>
      <c r="D51" s="70">
        <v>2012</v>
      </c>
      <c r="E51" s="70">
        <v>2013</v>
      </c>
      <c r="F51" s="71" t="s">
        <v>47</v>
      </c>
      <c r="G51" s="72" t="s">
        <v>48</v>
      </c>
      <c r="H51" s="122">
        <v>79000</v>
      </c>
      <c r="I51" s="73">
        <f>66000+13000</f>
        <v>79000</v>
      </c>
      <c r="J51" s="74">
        <v>0</v>
      </c>
      <c r="K51" s="74">
        <v>0</v>
      </c>
      <c r="L51" s="75">
        <v>0</v>
      </c>
      <c r="M51" s="76">
        <f t="shared" si="4"/>
        <v>79000</v>
      </c>
    </row>
    <row r="52" spans="1:13" s="39" customFormat="1" ht="39" customHeight="1">
      <c r="A52" s="67" t="s">
        <v>91</v>
      </c>
      <c r="B52" s="68" t="s">
        <v>100</v>
      </c>
      <c r="C52" s="69" t="s">
        <v>101</v>
      </c>
      <c r="D52" s="70">
        <v>2011</v>
      </c>
      <c r="E52" s="70">
        <v>2013</v>
      </c>
      <c r="F52" s="71" t="s">
        <v>47</v>
      </c>
      <c r="G52" s="72" t="s">
        <v>48</v>
      </c>
      <c r="H52" s="122">
        <f t="shared" si="0"/>
        <v>1364000</v>
      </c>
      <c r="I52" s="73">
        <v>0</v>
      </c>
      <c r="J52" s="74">
        <f>1500000-136000</f>
        <v>1364000</v>
      </c>
      <c r="K52" s="74">
        <v>0</v>
      </c>
      <c r="L52" s="75">
        <v>0</v>
      </c>
      <c r="M52" s="76">
        <f t="shared" si="4"/>
        <v>1364000</v>
      </c>
    </row>
    <row r="53" spans="1:13" s="39" customFormat="1" ht="51.75" customHeight="1">
      <c r="A53" s="9" t="s">
        <v>92</v>
      </c>
      <c r="B53" s="8" t="s">
        <v>114</v>
      </c>
      <c r="C53" s="1" t="s">
        <v>9</v>
      </c>
      <c r="D53" s="6">
        <v>2012</v>
      </c>
      <c r="E53" s="6">
        <v>2012</v>
      </c>
      <c r="F53" s="40" t="s">
        <v>47</v>
      </c>
      <c r="G53" s="43" t="s">
        <v>48</v>
      </c>
      <c r="H53" s="42">
        <f t="shared" si="0"/>
        <v>5000</v>
      </c>
      <c r="I53" s="62">
        <v>5000</v>
      </c>
      <c r="J53" s="11">
        <v>0</v>
      </c>
      <c r="K53" s="11">
        <v>0</v>
      </c>
      <c r="L53" s="12">
        <v>0</v>
      </c>
      <c r="M53" s="13">
        <f t="shared" si="4"/>
        <v>5000</v>
      </c>
    </row>
    <row r="54" spans="1:13" s="39" customFormat="1" ht="51.75" customHeight="1">
      <c r="A54" s="9" t="s">
        <v>93</v>
      </c>
      <c r="B54" s="8" t="s">
        <v>161</v>
      </c>
      <c r="C54" s="1" t="s">
        <v>9</v>
      </c>
      <c r="D54" s="6">
        <v>2013</v>
      </c>
      <c r="E54" s="6">
        <v>2013</v>
      </c>
      <c r="F54" s="40" t="s">
        <v>47</v>
      </c>
      <c r="G54" s="43" t="s">
        <v>48</v>
      </c>
      <c r="H54" s="42">
        <f t="shared" si="0"/>
        <v>60000</v>
      </c>
      <c r="I54" s="62">
        <v>0</v>
      </c>
      <c r="J54" s="11">
        <v>60000</v>
      </c>
      <c r="K54" s="11">
        <v>0</v>
      </c>
      <c r="L54" s="12">
        <v>0</v>
      </c>
      <c r="M54" s="13">
        <f t="shared" si="4"/>
        <v>60000</v>
      </c>
    </row>
    <row r="55" spans="1:13" s="39" customFormat="1" ht="51.75" customHeight="1">
      <c r="A55" s="9" t="s">
        <v>94</v>
      </c>
      <c r="B55" s="8" t="s">
        <v>162</v>
      </c>
      <c r="C55" s="1" t="s">
        <v>9</v>
      </c>
      <c r="D55" s="6">
        <v>2013</v>
      </c>
      <c r="E55" s="6">
        <v>2013</v>
      </c>
      <c r="F55" s="40" t="s">
        <v>47</v>
      </c>
      <c r="G55" s="43" t="s">
        <v>48</v>
      </c>
      <c r="H55" s="42">
        <f t="shared" si="0"/>
        <v>30000</v>
      </c>
      <c r="I55" s="62">
        <v>0</v>
      </c>
      <c r="J55" s="11">
        <v>30000</v>
      </c>
      <c r="K55" s="11">
        <v>0</v>
      </c>
      <c r="L55" s="12">
        <v>0</v>
      </c>
      <c r="M55" s="13">
        <f t="shared" si="4"/>
        <v>30000</v>
      </c>
    </row>
    <row r="56" spans="1:13" s="39" customFormat="1" ht="51.75" customHeight="1">
      <c r="A56" s="9" t="s">
        <v>102</v>
      </c>
      <c r="B56" s="8" t="s">
        <v>115</v>
      </c>
      <c r="C56" s="1" t="s">
        <v>9</v>
      </c>
      <c r="D56" s="6">
        <v>2013</v>
      </c>
      <c r="E56" s="6">
        <v>2013</v>
      </c>
      <c r="F56" s="40" t="s">
        <v>47</v>
      </c>
      <c r="G56" s="43" t="s">
        <v>48</v>
      </c>
      <c r="H56" s="42">
        <f t="shared" si="0"/>
        <v>25000</v>
      </c>
      <c r="I56" s="62">
        <v>0</v>
      </c>
      <c r="J56" s="11">
        <v>25000</v>
      </c>
      <c r="K56" s="11">
        <v>0</v>
      </c>
      <c r="L56" s="12">
        <v>0</v>
      </c>
      <c r="M56" s="13">
        <f t="shared" si="4"/>
        <v>25000</v>
      </c>
    </row>
    <row r="57" spans="1:13" s="39" customFormat="1" ht="51.75" customHeight="1">
      <c r="A57" s="9" t="s">
        <v>103</v>
      </c>
      <c r="B57" s="8" t="s">
        <v>116</v>
      </c>
      <c r="C57" s="1" t="s">
        <v>9</v>
      </c>
      <c r="D57" s="6">
        <v>2013</v>
      </c>
      <c r="E57" s="6">
        <v>2013</v>
      </c>
      <c r="F57" s="40" t="s">
        <v>47</v>
      </c>
      <c r="G57" s="43" t="s">
        <v>48</v>
      </c>
      <c r="H57" s="42">
        <f t="shared" si="0"/>
        <v>25000</v>
      </c>
      <c r="I57" s="62">
        <v>0</v>
      </c>
      <c r="J57" s="11">
        <v>25000</v>
      </c>
      <c r="K57" s="11">
        <v>0</v>
      </c>
      <c r="L57" s="12">
        <v>0</v>
      </c>
      <c r="M57" s="13">
        <f t="shared" si="4"/>
        <v>25000</v>
      </c>
    </row>
    <row r="58" spans="1:13" s="39" customFormat="1" ht="38.25" customHeight="1">
      <c r="A58" s="9" t="s">
        <v>104</v>
      </c>
      <c r="B58" s="8" t="s">
        <v>131</v>
      </c>
      <c r="C58" s="1" t="s">
        <v>9</v>
      </c>
      <c r="D58" s="6">
        <v>2013</v>
      </c>
      <c r="E58" s="6">
        <v>2013</v>
      </c>
      <c r="F58" s="40" t="s">
        <v>47</v>
      </c>
      <c r="G58" s="43" t="s">
        <v>48</v>
      </c>
      <c r="H58" s="42">
        <f t="shared" si="0"/>
        <v>40000</v>
      </c>
      <c r="I58" s="62">
        <v>0</v>
      </c>
      <c r="J58" s="11">
        <v>40000</v>
      </c>
      <c r="K58" s="11">
        <v>0</v>
      </c>
      <c r="L58" s="12">
        <v>0</v>
      </c>
      <c r="M58" s="13">
        <f t="shared" si="4"/>
        <v>40000</v>
      </c>
    </row>
    <row r="59" spans="1:13" s="39" customFormat="1" ht="38.25" customHeight="1">
      <c r="A59" s="9" t="s">
        <v>105</v>
      </c>
      <c r="B59" s="8" t="s">
        <v>163</v>
      </c>
      <c r="C59" s="1" t="s">
        <v>9</v>
      </c>
      <c r="D59" s="6">
        <v>2014</v>
      </c>
      <c r="E59" s="6">
        <v>2014</v>
      </c>
      <c r="F59" s="40" t="s">
        <v>63</v>
      </c>
      <c r="G59" s="43" t="s">
        <v>64</v>
      </c>
      <c r="H59" s="42">
        <f t="shared" si="0"/>
        <v>40000</v>
      </c>
      <c r="I59" s="62">
        <v>0</v>
      </c>
      <c r="J59" s="11">
        <v>40000</v>
      </c>
      <c r="K59" s="11">
        <v>0</v>
      </c>
      <c r="L59" s="12">
        <v>0</v>
      </c>
      <c r="M59" s="13">
        <f t="shared" si="4"/>
        <v>40000</v>
      </c>
    </row>
    <row r="60" spans="1:13" s="39" customFormat="1" ht="38.25" customHeight="1">
      <c r="A60" s="9" t="s">
        <v>106</v>
      </c>
      <c r="B60" s="8" t="s">
        <v>134</v>
      </c>
      <c r="C60" s="1" t="s">
        <v>9</v>
      </c>
      <c r="D60" s="6">
        <v>2011</v>
      </c>
      <c r="E60" s="6">
        <v>2012</v>
      </c>
      <c r="F60" s="40" t="s">
        <v>50</v>
      </c>
      <c r="G60" s="43" t="s">
        <v>53</v>
      </c>
      <c r="H60" s="42">
        <f t="shared" si="0"/>
        <v>126</v>
      </c>
      <c r="I60" s="62">
        <v>126</v>
      </c>
      <c r="J60" s="11">
        <v>0</v>
      </c>
      <c r="K60" s="11">
        <v>0</v>
      </c>
      <c r="L60" s="12">
        <v>0</v>
      </c>
      <c r="M60" s="13">
        <f t="shared" si="4"/>
        <v>126</v>
      </c>
    </row>
    <row r="61" spans="1:13" s="39" customFormat="1" ht="38.25" customHeight="1">
      <c r="A61" s="9" t="s">
        <v>107</v>
      </c>
      <c r="B61" s="8" t="s">
        <v>164</v>
      </c>
      <c r="C61" s="1" t="s">
        <v>9</v>
      </c>
      <c r="D61" s="6">
        <v>2010</v>
      </c>
      <c r="E61" s="6">
        <v>2013</v>
      </c>
      <c r="F61" s="40" t="s">
        <v>50</v>
      </c>
      <c r="G61" s="43" t="s">
        <v>53</v>
      </c>
      <c r="H61" s="42">
        <f t="shared" si="0"/>
        <v>145000</v>
      </c>
      <c r="I61" s="62">
        <f>50000-30000</f>
        <v>20000</v>
      </c>
      <c r="J61" s="11">
        <v>125000</v>
      </c>
      <c r="K61" s="11">
        <v>0</v>
      </c>
      <c r="L61" s="12">
        <v>0</v>
      </c>
      <c r="M61" s="13">
        <f t="shared" si="4"/>
        <v>145000</v>
      </c>
    </row>
    <row r="62" spans="1:13" s="39" customFormat="1" ht="38.25" customHeight="1">
      <c r="A62" s="9">
        <v>32</v>
      </c>
      <c r="B62" s="8" t="s">
        <v>172</v>
      </c>
      <c r="C62" s="1" t="s">
        <v>9</v>
      </c>
      <c r="D62" s="6">
        <v>2012</v>
      </c>
      <c r="E62" s="6">
        <v>2012</v>
      </c>
      <c r="F62" s="40" t="s">
        <v>50</v>
      </c>
      <c r="G62" s="43" t="s">
        <v>53</v>
      </c>
      <c r="H62" s="42">
        <f t="shared" si="0"/>
        <v>30000</v>
      </c>
      <c r="I62" s="62">
        <v>30000</v>
      </c>
      <c r="J62" s="11">
        <v>0</v>
      </c>
      <c r="K62" s="11">
        <v>0</v>
      </c>
      <c r="L62" s="12">
        <v>0</v>
      </c>
      <c r="M62" s="13">
        <f t="shared" si="4"/>
        <v>30000</v>
      </c>
    </row>
    <row r="63" spans="1:13" s="39" customFormat="1" ht="38.25" customHeight="1">
      <c r="A63" s="9" t="s">
        <v>108</v>
      </c>
      <c r="B63" s="8" t="s">
        <v>61</v>
      </c>
      <c r="C63" s="1" t="s">
        <v>9</v>
      </c>
      <c r="D63" s="6">
        <v>2012</v>
      </c>
      <c r="E63" s="6">
        <v>2013</v>
      </c>
      <c r="F63" s="7" t="s">
        <v>153</v>
      </c>
      <c r="G63" s="10" t="s">
        <v>154</v>
      </c>
      <c r="H63" s="42">
        <f t="shared" si="0"/>
        <v>13950</v>
      </c>
      <c r="I63" s="62">
        <f>13950-6385</f>
        <v>7565</v>
      </c>
      <c r="J63" s="11">
        <v>6385</v>
      </c>
      <c r="K63" s="11">
        <v>0</v>
      </c>
      <c r="L63" s="12">
        <v>0</v>
      </c>
      <c r="M63" s="13">
        <f t="shared" si="4"/>
        <v>13950</v>
      </c>
    </row>
    <row r="64" spans="1:13" s="39" customFormat="1" ht="38.25" customHeight="1">
      <c r="A64" s="9" t="s">
        <v>109</v>
      </c>
      <c r="B64" s="8" t="s">
        <v>65</v>
      </c>
      <c r="C64" s="1" t="s">
        <v>9</v>
      </c>
      <c r="D64" s="6">
        <v>2012</v>
      </c>
      <c r="E64" s="6">
        <v>2012</v>
      </c>
      <c r="F64" s="7" t="s">
        <v>50</v>
      </c>
      <c r="G64" s="43" t="s">
        <v>170</v>
      </c>
      <c r="H64" s="42">
        <f t="shared" si="0"/>
        <v>0</v>
      </c>
      <c r="I64" s="62">
        <f>20000-20000</f>
        <v>0</v>
      </c>
      <c r="J64" s="11">
        <v>0</v>
      </c>
      <c r="K64" s="11">
        <v>0</v>
      </c>
      <c r="L64" s="12">
        <v>0</v>
      </c>
      <c r="M64" s="13">
        <f t="shared" si="4"/>
        <v>0</v>
      </c>
    </row>
    <row r="65" spans="1:13" s="39" customFormat="1" ht="38.25" customHeight="1">
      <c r="A65" s="9" t="s">
        <v>110</v>
      </c>
      <c r="B65" s="8" t="s">
        <v>66</v>
      </c>
      <c r="C65" s="1" t="s">
        <v>9</v>
      </c>
      <c r="D65" s="6">
        <v>2012</v>
      </c>
      <c r="E65" s="6">
        <v>2012</v>
      </c>
      <c r="F65" s="7" t="s">
        <v>50</v>
      </c>
      <c r="G65" s="10" t="s">
        <v>170</v>
      </c>
      <c r="H65" s="42">
        <f t="shared" si="0"/>
        <v>5000</v>
      </c>
      <c r="I65" s="62">
        <v>5000</v>
      </c>
      <c r="J65" s="11">
        <v>0</v>
      </c>
      <c r="K65" s="11">
        <v>0</v>
      </c>
      <c r="L65" s="12">
        <v>0</v>
      </c>
      <c r="M65" s="13">
        <f t="shared" si="4"/>
        <v>5000</v>
      </c>
    </row>
    <row r="66" spans="1:13" s="39" customFormat="1" ht="38.25" customHeight="1">
      <c r="A66" s="9" t="s">
        <v>117</v>
      </c>
      <c r="B66" s="8" t="s">
        <v>112</v>
      </c>
      <c r="C66" s="1" t="s">
        <v>9</v>
      </c>
      <c r="D66" s="6">
        <v>2012</v>
      </c>
      <c r="E66" s="6">
        <v>2012</v>
      </c>
      <c r="F66" s="7" t="s">
        <v>50</v>
      </c>
      <c r="G66" s="43" t="s">
        <v>170</v>
      </c>
      <c r="H66" s="42">
        <f t="shared" si="0"/>
        <v>80000</v>
      </c>
      <c r="I66" s="62">
        <v>80000</v>
      </c>
      <c r="J66" s="11">
        <v>0</v>
      </c>
      <c r="K66" s="11">
        <v>0</v>
      </c>
      <c r="L66" s="12">
        <v>0</v>
      </c>
      <c r="M66" s="13">
        <f t="shared" si="4"/>
        <v>80000</v>
      </c>
    </row>
    <row r="67" spans="1:13" s="39" customFormat="1" ht="38.25" customHeight="1">
      <c r="A67" s="9" t="s">
        <v>118</v>
      </c>
      <c r="B67" s="8" t="s">
        <v>49</v>
      </c>
      <c r="C67" s="1" t="s">
        <v>9</v>
      </c>
      <c r="D67" s="6">
        <v>2012</v>
      </c>
      <c r="E67" s="6">
        <v>2012</v>
      </c>
      <c r="F67" s="7" t="s">
        <v>51</v>
      </c>
      <c r="G67" s="10" t="s">
        <v>54</v>
      </c>
      <c r="H67" s="42">
        <f t="shared" si="0"/>
        <v>64000</v>
      </c>
      <c r="I67" s="62">
        <v>64000</v>
      </c>
      <c r="J67" s="11">
        <v>0</v>
      </c>
      <c r="K67" s="11">
        <v>0</v>
      </c>
      <c r="L67" s="12">
        <v>0</v>
      </c>
      <c r="M67" s="13">
        <f t="shared" si="4"/>
        <v>64000</v>
      </c>
    </row>
    <row r="68" spans="1:13" s="39" customFormat="1" ht="38.25" customHeight="1">
      <c r="A68" s="9" t="s">
        <v>119</v>
      </c>
      <c r="B68" s="8" t="s">
        <v>67</v>
      </c>
      <c r="C68" s="1" t="s">
        <v>68</v>
      </c>
      <c r="D68" s="6">
        <v>2012</v>
      </c>
      <c r="E68" s="6">
        <v>2012</v>
      </c>
      <c r="F68" s="7" t="s">
        <v>51</v>
      </c>
      <c r="G68" s="10" t="s">
        <v>54</v>
      </c>
      <c r="H68" s="42">
        <f t="shared" si="0"/>
        <v>10000</v>
      </c>
      <c r="I68" s="62">
        <v>10000</v>
      </c>
      <c r="J68" s="11">
        <v>0</v>
      </c>
      <c r="K68" s="11">
        <v>0</v>
      </c>
      <c r="L68" s="12">
        <v>0</v>
      </c>
      <c r="M68" s="13">
        <f t="shared" si="4"/>
        <v>10000</v>
      </c>
    </row>
    <row r="69" spans="1:13" s="39" customFormat="1" ht="38.25" customHeight="1">
      <c r="A69" s="9" t="s">
        <v>120</v>
      </c>
      <c r="B69" s="8" t="s">
        <v>176</v>
      </c>
      <c r="C69" s="1" t="s">
        <v>9</v>
      </c>
      <c r="D69" s="6">
        <v>2012</v>
      </c>
      <c r="E69" s="6">
        <v>2012</v>
      </c>
      <c r="F69" s="7" t="s">
        <v>51</v>
      </c>
      <c r="G69" s="10" t="s">
        <v>171</v>
      </c>
      <c r="H69" s="42">
        <f t="shared" si="0"/>
        <v>336800</v>
      </c>
      <c r="I69" s="62">
        <f>350000-13200</f>
        <v>336800</v>
      </c>
      <c r="J69" s="11">
        <v>0</v>
      </c>
      <c r="K69" s="11">
        <v>0</v>
      </c>
      <c r="L69" s="12">
        <v>0</v>
      </c>
      <c r="M69" s="13">
        <f t="shared" si="4"/>
        <v>336800</v>
      </c>
    </row>
    <row r="70" spans="1:13" s="39" customFormat="1" ht="38.25" customHeight="1">
      <c r="A70" s="9" t="s">
        <v>121</v>
      </c>
      <c r="B70" s="8" t="s">
        <v>126</v>
      </c>
      <c r="C70" s="1" t="s">
        <v>9</v>
      </c>
      <c r="D70" s="6">
        <v>2013</v>
      </c>
      <c r="E70" s="6">
        <v>2014</v>
      </c>
      <c r="F70" s="7" t="s">
        <v>51</v>
      </c>
      <c r="G70" s="10" t="s">
        <v>54</v>
      </c>
      <c r="H70" s="42">
        <f t="shared" si="0"/>
        <v>3232000</v>
      </c>
      <c r="I70" s="62">
        <v>0</v>
      </c>
      <c r="J70" s="11">
        <v>30000</v>
      </c>
      <c r="K70" s="11">
        <v>3202000</v>
      </c>
      <c r="L70" s="12">
        <v>0</v>
      </c>
      <c r="M70" s="13">
        <f t="shared" si="4"/>
        <v>3232000</v>
      </c>
    </row>
    <row r="71" spans="1:13" s="39" customFormat="1" ht="38.25" customHeight="1">
      <c r="A71" s="9" t="s">
        <v>122</v>
      </c>
      <c r="B71" s="8" t="s">
        <v>71</v>
      </c>
      <c r="C71" s="1" t="s">
        <v>69</v>
      </c>
      <c r="D71" s="6">
        <v>2012</v>
      </c>
      <c r="E71" s="6">
        <v>2012</v>
      </c>
      <c r="F71" s="7" t="s">
        <v>51</v>
      </c>
      <c r="G71" s="10" t="s">
        <v>171</v>
      </c>
      <c r="H71" s="42">
        <f t="shared" si="0"/>
        <v>15000</v>
      </c>
      <c r="I71" s="62">
        <v>15000</v>
      </c>
      <c r="J71" s="11">
        <v>0</v>
      </c>
      <c r="K71" s="11">
        <v>0</v>
      </c>
      <c r="L71" s="12">
        <v>0</v>
      </c>
      <c r="M71" s="13">
        <f t="shared" si="4"/>
        <v>15000</v>
      </c>
    </row>
    <row r="72" spans="1:13" s="39" customFormat="1" ht="38.25" customHeight="1">
      <c r="A72" s="9" t="s">
        <v>127</v>
      </c>
      <c r="B72" s="8" t="s">
        <v>70</v>
      </c>
      <c r="C72" s="1" t="s">
        <v>69</v>
      </c>
      <c r="D72" s="6">
        <v>2012</v>
      </c>
      <c r="E72" s="6">
        <v>2012</v>
      </c>
      <c r="F72" s="7" t="s">
        <v>51</v>
      </c>
      <c r="G72" s="10" t="s">
        <v>171</v>
      </c>
      <c r="H72" s="42">
        <f t="shared" si="0"/>
        <v>4000</v>
      </c>
      <c r="I72" s="62">
        <v>4000</v>
      </c>
      <c r="J72" s="11">
        <v>0</v>
      </c>
      <c r="K72" s="11">
        <v>0</v>
      </c>
      <c r="L72" s="12">
        <v>0</v>
      </c>
      <c r="M72" s="13">
        <f t="shared" si="4"/>
        <v>4000</v>
      </c>
    </row>
    <row r="73" spans="1:13" s="39" customFormat="1" ht="38.25" customHeight="1">
      <c r="A73" s="9" t="s">
        <v>128</v>
      </c>
      <c r="B73" s="8" t="s">
        <v>60</v>
      </c>
      <c r="C73" s="1" t="s">
        <v>9</v>
      </c>
      <c r="D73" s="6">
        <v>2012</v>
      </c>
      <c r="E73" s="6">
        <v>2012</v>
      </c>
      <c r="F73" s="7" t="s">
        <v>52</v>
      </c>
      <c r="G73" s="10" t="s">
        <v>55</v>
      </c>
      <c r="H73" s="42">
        <f t="shared" si="0"/>
        <v>7000</v>
      </c>
      <c r="I73" s="62">
        <v>7000</v>
      </c>
      <c r="J73" s="11">
        <v>0</v>
      </c>
      <c r="K73" s="11">
        <v>0</v>
      </c>
      <c r="L73" s="12">
        <v>0</v>
      </c>
      <c r="M73" s="13">
        <f t="shared" si="4"/>
        <v>7000</v>
      </c>
    </row>
    <row r="74" spans="1:13" s="39" customFormat="1" ht="33.75" customHeight="1">
      <c r="A74" s="9" t="s">
        <v>129</v>
      </c>
      <c r="B74" s="8" t="s">
        <v>135</v>
      </c>
      <c r="C74" s="1" t="s">
        <v>9</v>
      </c>
      <c r="D74" s="6">
        <v>2011</v>
      </c>
      <c r="E74" s="6">
        <v>2012</v>
      </c>
      <c r="F74" s="7" t="s">
        <v>52</v>
      </c>
      <c r="G74" s="10" t="s">
        <v>55</v>
      </c>
      <c r="H74" s="42">
        <f t="shared" si="0"/>
        <v>20000</v>
      </c>
      <c r="I74" s="62">
        <v>20000</v>
      </c>
      <c r="J74" s="11">
        <v>0</v>
      </c>
      <c r="K74" s="11">
        <v>0</v>
      </c>
      <c r="L74" s="12">
        <v>0</v>
      </c>
      <c r="M74" s="13">
        <f t="shared" si="4"/>
        <v>20000</v>
      </c>
    </row>
    <row r="75" spans="1:13" s="39" customFormat="1" ht="38.25" customHeight="1">
      <c r="A75" s="9" t="s">
        <v>139</v>
      </c>
      <c r="B75" s="8" t="s">
        <v>136</v>
      </c>
      <c r="C75" s="1" t="s">
        <v>9</v>
      </c>
      <c r="D75" s="6">
        <v>2011</v>
      </c>
      <c r="E75" s="6">
        <v>2012</v>
      </c>
      <c r="F75" s="7" t="s">
        <v>52</v>
      </c>
      <c r="G75" s="10" t="s">
        <v>55</v>
      </c>
      <c r="H75" s="42">
        <f t="shared" si="0"/>
        <v>3344</v>
      </c>
      <c r="I75" s="62">
        <v>3344</v>
      </c>
      <c r="J75" s="11">
        <v>0</v>
      </c>
      <c r="K75" s="11">
        <v>0</v>
      </c>
      <c r="L75" s="12">
        <v>0</v>
      </c>
      <c r="M75" s="13">
        <f t="shared" si="4"/>
        <v>3344</v>
      </c>
    </row>
    <row r="76" spans="1:13" s="39" customFormat="1" ht="38.25" customHeight="1">
      <c r="A76" s="9" t="s">
        <v>140</v>
      </c>
      <c r="B76" s="8" t="s">
        <v>156</v>
      </c>
      <c r="C76" s="1" t="s">
        <v>9</v>
      </c>
      <c r="D76" s="6">
        <v>2012</v>
      </c>
      <c r="E76" s="6">
        <v>2012</v>
      </c>
      <c r="F76" s="7" t="s">
        <v>52</v>
      </c>
      <c r="G76" s="10" t="s">
        <v>55</v>
      </c>
      <c r="H76" s="42">
        <f t="shared" si="0"/>
        <v>12000</v>
      </c>
      <c r="I76" s="62">
        <v>12000</v>
      </c>
      <c r="J76" s="11">
        <v>0</v>
      </c>
      <c r="K76" s="11">
        <v>0</v>
      </c>
      <c r="L76" s="12">
        <v>0</v>
      </c>
      <c r="M76" s="13">
        <f t="shared" si="4"/>
        <v>12000</v>
      </c>
    </row>
    <row r="77" spans="1:13" s="39" customFormat="1" ht="38.25" customHeight="1">
      <c r="A77" s="9" t="s">
        <v>141</v>
      </c>
      <c r="B77" s="8" t="s">
        <v>59</v>
      </c>
      <c r="C77" s="1" t="s">
        <v>9</v>
      </c>
      <c r="D77" s="6">
        <v>2011</v>
      </c>
      <c r="E77" s="6">
        <v>2013</v>
      </c>
      <c r="F77" s="7" t="s">
        <v>52</v>
      </c>
      <c r="G77" s="10" t="s">
        <v>56</v>
      </c>
      <c r="H77" s="42">
        <f t="shared" si="0"/>
        <v>2030000</v>
      </c>
      <c r="I77" s="62">
        <v>30000</v>
      </c>
      <c r="J77" s="11">
        <v>2000000</v>
      </c>
      <c r="K77" s="11">
        <v>0</v>
      </c>
      <c r="L77" s="12">
        <v>0</v>
      </c>
      <c r="M77" s="13">
        <f t="shared" si="4"/>
        <v>2030000</v>
      </c>
    </row>
    <row r="78" spans="1:13" s="39" customFormat="1" ht="38.25" customHeight="1">
      <c r="A78" s="9" t="s">
        <v>142</v>
      </c>
      <c r="B78" s="8" t="s">
        <v>137</v>
      </c>
      <c r="C78" s="1" t="s">
        <v>9</v>
      </c>
      <c r="D78" s="6">
        <v>2011</v>
      </c>
      <c r="E78" s="6">
        <v>2012</v>
      </c>
      <c r="F78" s="7" t="s">
        <v>52</v>
      </c>
      <c r="G78" s="10" t="s">
        <v>138</v>
      </c>
      <c r="H78" s="42">
        <f t="shared" si="0"/>
        <v>13600</v>
      </c>
      <c r="I78" s="62">
        <v>13600</v>
      </c>
      <c r="J78" s="11">
        <v>0</v>
      </c>
      <c r="K78" s="11">
        <v>0</v>
      </c>
      <c r="L78" s="12">
        <v>0</v>
      </c>
      <c r="M78" s="13">
        <f t="shared" si="4"/>
        <v>13600</v>
      </c>
    </row>
    <row r="79" spans="1:13" s="39" customFormat="1" ht="38.25" customHeight="1">
      <c r="A79" s="9" t="s">
        <v>143</v>
      </c>
      <c r="B79" s="8" t="s">
        <v>165</v>
      </c>
      <c r="C79" s="1" t="s">
        <v>9</v>
      </c>
      <c r="D79" s="6">
        <v>2011</v>
      </c>
      <c r="E79" s="6">
        <v>2012</v>
      </c>
      <c r="F79" s="7" t="s">
        <v>52</v>
      </c>
      <c r="G79" s="10" t="s">
        <v>138</v>
      </c>
      <c r="H79" s="42">
        <f t="shared" si="0"/>
        <v>87</v>
      </c>
      <c r="I79" s="62">
        <v>87</v>
      </c>
      <c r="J79" s="11">
        <v>0</v>
      </c>
      <c r="K79" s="11">
        <v>0</v>
      </c>
      <c r="L79" s="12">
        <v>0</v>
      </c>
      <c r="M79" s="13">
        <f t="shared" si="4"/>
        <v>87</v>
      </c>
    </row>
    <row r="80" spans="1:13" s="39" customFormat="1" ht="38.25" customHeight="1">
      <c r="A80" s="9" t="s">
        <v>144</v>
      </c>
      <c r="B80" s="8" t="s">
        <v>166</v>
      </c>
      <c r="C80" s="1" t="s">
        <v>9</v>
      </c>
      <c r="D80" s="6">
        <v>2011</v>
      </c>
      <c r="E80" s="6">
        <v>2012</v>
      </c>
      <c r="F80" s="7" t="s">
        <v>52</v>
      </c>
      <c r="G80" s="10" t="s">
        <v>57</v>
      </c>
      <c r="H80" s="42">
        <f t="shared" si="0"/>
        <v>18600</v>
      </c>
      <c r="I80" s="62">
        <v>18600</v>
      </c>
      <c r="J80" s="11">
        <v>0</v>
      </c>
      <c r="K80" s="11">
        <v>0</v>
      </c>
      <c r="L80" s="12">
        <v>0</v>
      </c>
      <c r="M80" s="13">
        <f t="shared" si="4"/>
        <v>18600</v>
      </c>
    </row>
    <row r="81" spans="1:13" s="39" customFormat="1" ht="38.25" customHeight="1">
      <c r="A81" s="9" t="s">
        <v>145</v>
      </c>
      <c r="B81" s="8" t="s">
        <v>73</v>
      </c>
      <c r="C81" s="1" t="s">
        <v>9</v>
      </c>
      <c r="D81" s="6">
        <v>2012</v>
      </c>
      <c r="E81" s="6">
        <v>2012</v>
      </c>
      <c r="F81" s="7" t="s">
        <v>52</v>
      </c>
      <c r="G81" s="10" t="s">
        <v>57</v>
      </c>
      <c r="H81" s="42">
        <f t="shared" si="0"/>
        <v>0</v>
      </c>
      <c r="I81" s="62">
        <f>5000-5000</f>
        <v>0</v>
      </c>
      <c r="J81" s="11">
        <v>0</v>
      </c>
      <c r="K81" s="11">
        <v>0</v>
      </c>
      <c r="L81" s="12">
        <v>0</v>
      </c>
      <c r="M81" s="13">
        <f t="shared" si="4"/>
        <v>0</v>
      </c>
    </row>
    <row r="82" spans="1:13" s="39" customFormat="1" ht="38.25" customHeight="1">
      <c r="A82" s="9" t="s">
        <v>155</v>
      </c>
      <c r="B82" s="8" t="s">
        <v>167</v>
      </c>
      <c r="C82" s="1" t="s">
        <v>9</v>
      </c>
      <c r="D82" s="6">
        <v>2012</v>
      </c>
      <c r="E82" s="6">
        <v>2012</v>
      </c>
      <c r="F82" s="7" t="s">
        <v>52</v>
      </c>
      <c r="G82" s="10" t="s">
        <v>57</v>
      </c>
      <c r="H82" s="42">
        <f>SUM(I82:L82)</f>
        <v>20000</v>
      </c>
      <c r="I82" s="62">
        <v>20000</v>
      </c>
      <c r="J82" s="11">
        <v>0</v>
      </c>
      <c r="K82" s="11">
        <v>0</v>
      </c>
      <c r="L82" s="12">
        <v>0</v>
      </c>
      <c r="M82" s="13">
        <f t="shared" si="4"/>
        <v>20000</v>
      </c>
    </row>
    <row r="83" spans="1:13" s="39" customFormat="1" ht="38.25" customHeight="1">
      <c r="A83" s="9" t="s">
        <v>158</v>
      </c>
      <c r="B83" s="8" t="s">
        <v>123</v>
      </c>
      <c r="C83" s="1" t="s">
        <v>9</v>
      </c>
      <c r="D83" s="6">
        <v>2013</v>
      </c>
      <c r="E83" s="6">
        <v>2013</v>
      </c>
      <c r="F83" s="7" t="s">
        <v>124</v>
      </c>
      <c r="G83" s="10" t="s">
        <v>125</v>
      </c>
      <c r="H83" s="42">
        <f>SUM(I83:L83)</f>
        <v>30000</v>
      </c>
      <c r="I83" s="62">
        <v>0</v>
      </c>
      <c r="J83" s="11">
        <v>30000</v>
      </c>
      <c r="K83" s="11">
        <v>0</v>
      </c>
      <c r="L83" s="12">
        <v>0</v>
      </c>
      <c r="M83" s="13">
        <f t="shared" si="4"/>
        <v>30000</v>
      </c>
    </row>
    <row r="84" spans="1:13" ht="40.5" customHeight="1">
      <c r="A84" s="9" t="s">
        <v>160</v>
      </c>
      <c r="B84" s="8" t="s">
        <v>168</v>
      </c>
      <c r="C84" s="1" t="s">
        <v>9</v>
      </c>
      <c r="D84" s="6">
        <v>2012</v>
      </c>
      <c r="E84" s="6">
        <v>2012</v>
      </c>
      <c r="F84" s="7" t="s">
        <v>124</v>
      </c>
      <c r="G84" s="10" t="s">
        <v>130</v>
      </c>
      <c r="H84" s="42">
        <f>SUM(I84:L84)</f>
        <v>5000</v>
      </c>
      <c r="I84" s="62">
        <v>5000</v>
      </c>
      <c r="J84" s="11">
        <v>0</v>
      </c>
      <c r="K84" s="11">
        <v>0</v>
      </c>
      <c r="L84" s="12">
        <v>0</v>
      </c>
      <c r="M84" s="13">
        <f t="shared" si="4"/>
        <v>5000</v>
      </c>
    </row>
    <row r="85" spans="1:13" ht="40.5" customHeight="1" thickBot="1">
      <c r="A85" s="67" t="s">
        <v>178</v>
      </c>
      <c r="B85" s="113" t="s">
        <v>180</v>
      </c>
      <c r="C85" s="69" t="s">
        <v>9</v>
      </c>
      <c r="D85" s="114">
        <v>2012</v>
      </c>
      <c r="E85" s="114">
        <v>2013</v>
      </c>
      <c r="F85" s="115" t="s">
        <v>52</v>
      </c>
      <c r="G85" s="116" t="s">
        <v>57</v>
      </c>
      <c r="H85" s="117">
        <v>115000</v>
      </c>
      <c r="I85" s="118">
        <v>15000</v>
      </c>
      <c r="J85" s="119">
        <v>100000</v>
      </c>
      <c r="K85" s="119">
        <v>0</v>
      </c>
      <c r="L85" s="120">
        <v>0</v>
      </c>
      <c r="M85" s="121">
        <f t="shared" si="4"/>
        <v>115000</v>
      </c>
    </row>
    <row r="86" spans="1:13" ht="12.75">
      <c r="A86" s="144" t="s">
        <v>22</v>
      </c>
      <c r="B86" s="129" t="s">
        <v>29</v>
      </c>
      <c r="C86" s="130"/>
      <c r="D86" s="130"/>
      <c r="E86" s="130"/>
      <c r="F86" s="130"/>
      <c r="G86" s="174"/>
      <c r="H86" s="14">
        <f>SUM(H87:H88)</f>
        <v>747141</v>
      </c>
      <c r="I86" s="57">
        <f>SUM(I87:I88)</f>
        <v>645040</v>
      </c>
      <c r="J86" s="25">
        <f>SUM(J87:J88)</f>
        <v>102101</v>
      </c>
      <c r="K86" s="25">
        <f>SUM(K87:K88)</f>
        <v>0</v>
      </c>
      <c r="L86" s="26">
        <f>SUM(L87:L88)</f>
        <v>0</v>
      </c>
      <c r="M86" s="182">
        <f t="shared" si="4"/>
        <v>747141</v>
      </c>
    </row>
    <row r="87" spans="1:13" ht="12.75">
      <c r="A87" s="145"/>
      <c r="B87" s="132" t="s">
        <v>7</v>
      </c>
      <c r="C87" s="133"/>
      <c r="D87" s="133"/>
      <c r="E87" s="133"/>
      <c r="F87" s="133"/>
      <c r="G87" s="175"/>
      <c r="H87" s="17">
        <f>SUM(I87:L87)</f>
        <v>222203</v>
      </c>
      <c r="I87" s="58">
        <f>SUM(I89:I90)</f>
        <v>221550</v>
      </c>
      <c r="J87" s="27">
        <f>SUM(J89:J90)</f>
        <v>653</v>
      </c>
      <c r="K87" s="27">
        <f aca="true" t="shared" si="5" ref="I87:L88">K90</f>
        <v>0</v>
      </c>
      <c r="L87" s="28">
        <f t="shared" si="5"/>
        <v>0</v>
      </c>
      <c r="M87" s="180"/>
    </row>
    <row r="88" spans="1:13" s="39" customFormat="1" ht="13.5" thickBot="1">
      <c r="A88" s="146"/>
      <c r="B88" s="135" t="s">
        <v>8</v>
      </c>
      <c r="C88" s="136"/>
      <c r="D88" s="136"/>
      <c r="E88" s="136"/>
      <c r="F88" s="136"/>
      <c r="G88" s="176"/>
      <c r="H88" s="20">
        <f>SUM(I88:L88)</f>
        <v>524938</v>
      </c>
      <c r="I88" s="59">
        <f t="shared" si="5"/>
        <v>423490</v>
      </c>
      <c r="J88" s="33">
        <f t="shared" si="5"/>
        <v>101448</v>
      </c>
      <c r="K88" s="33">
        <f t="shared" si="5"/>
        <v>0</v>
      </c>
      <c r="L88" s="34">
        <f t="shared" si="5"/>
        <v>0</v>
      </c>
      <c r="M88" s="181"/>
    </row>
    <row r="89" spans="1:13" s="39" customFormat="1" ht="13.5" thickBot="1">
      <c r="A89" s="65" t="s">
        <v>19</v>
      </c>
      <c r="B89" s="66" t="s">
        <v>169</v>
      </c>
      <c r="C89" s="81" t="s">
        <v>9</v>
      </c>
      <c r="D89" s="82">
        <v>2012</v>
      </c>
      <c r="E89" s="82">
        <v>2014</v>
      </c>
      <c r="F89" s="82">
        <v>754</v>
      </c>
      <c r="G89" s="83">
        <v>75412</v>
      </c>
      <c r="H89" s="48">
        <f>SUM(I89:L89)</f>
        <v>1453</v>
      </c>
      <c r="I89" s="84">
        <v>800</v>
      </c>
      <c r="J89" s="84">
        <v>653</v>
      </c>
      <c r="K89" s="84">
        <v>0</v>
      </c>
      <c r="L89" s="85">
        <v>0</v>
      </c>
      <c r="M89" s="112">
        <f>SUM(I89:L89)</f>
        <v>1453</v>
      </c>
    </row>
    <row r="90" spans="1:13" s="39" customFormat="1" ht="13.5" thickBot="1">
      <c r="A90" s="65" t="s">
        <v>20</v>
      </c>
      <c r="B90" s="66" t="s">
        <v>146</v>
      </c>
      <c r="C90" s="86" t="s">
        <v>147</v>
      </c>
      <c r="D90" s="87">
        <v>2011</v>
      </c>
      <c r="E90" s="87">
        <v>2012</v>
      </c>
      <c r="F90" s="87">
        <v>801</v>
      </c>
      <c r="G90" s="88">
        <v>80113</v>
      </c>
      <c r="H90" s="89">
        <f>SUM(I90:L90)</f>
        <v>220750</v>
      </c>
      <c r="I90" s="90">
        <v>220750</v>
      </c>
      <c r="J90" s="90">
        <v>0</v>
      </c>
      <c r="K90" s="90">
        <v>0</v>
      </c>
      <c r="L90" s="91">
        <v>0</v>
      </c>
      <c r="M90" s="112">
        <f>SUM(I90:L90)</f>
        <v>220750</v>
      </c>
    </row>
    <row r="91" spans="1:13" ht="26.25" thickBot="1">
      <c r="A91" s="44">
        <v>1</v>
      </c>
      <c r="B91" s="45" t="s">
        <v>34</v>
      </c>
      <c r="C91" s="46" t="s">
        <v>36</v>
      </c>
      <c r="D91" s="46">
        <v>2010</v>
      </c>
      <c r="E91" s="46">
        <v>2013</v>
      </c>
      <c r="F91" s="46">
        <v>900</v>
      </c>
      <c r="G91" s="47">
        <v>90003</v>
      </c>
      <c r="H91" s="92">
        <f>SUM(I91:L91)</f>
        <v>524938</v>
      </c>
      <c r="I91" s="93">
        <v>423490</v>
      </c>
      <c r="J91" s="94">
        <v>101448</v>
      </c>
      <c r="K91" s="94">
        <v>0</v>
      </c>
      <c r="L91" s="95">
        <v>0</v>
      </c>
      <c r="M91" s="112">
        <f>SUM(I91:L91)</f>
        <v>524938</v>
      </c>
    </row>
    <row r="92" spans="1:13" ht="12.75">
      <c r="A92" s="144" t="s">
        <v>30</v>
      </c>
      <c r="B92" s="129" t="s">
        <v>31</v>
      </c>
      <c r="C92" s="130"/>
      <c r="D92" s="130"/>
      <c r="E92" s="130"/>
      <c r="F92" s="130"/>
      <c r="G92" s="131"/>
      <c r="H92" s="14">
        <v>0</v>
      </c>
      <c r="I92" s="57">
        <f>SUM(I93:I94)</f>
        <v>0</v>
      </c>
      <c r="J92" s="15">
        <f>SUM(J93:J94)</f>
        <v>0</v>
      </c>
      <c r="K92" s="15">
        <f>SUM(K93:K94)</f>
        <v>0</v>
      </c>
      <c r="L92" s="16">
        <f>SUM(L93:L94)</f>
        <v>0</v>
      </c>
      <c r="M92" s="182">
        <f>SUM(I92:L92)</f>
        <v>0</v>
      </c>
    </row>
    <row r="93" spans="1:13" ht="12.75">
      <c r="A93" s="145"/>
      <c r="B93" s="132" t="s">
        <v>7</v>
      </c>
      <c r="C93" s="133"/>
      <c r="D93" s="133"/>
      <c r="E93" s="133"/>
      <c r="F93" s="133"/>
      <c r="G93" s="134"/>
      <c r="H93" s="17">
        <v>0</v>
      </c>
      <c r="I93" s="58">
        <v>0</v>
      </c>
      <c r="J93" s="18">
        <v>0</v>
      </c>
      <c r="K93" s="18">
        <v>0</v>
      </c>
      <c r="L93" s="19">
        <v>0</v>
      </c>
      <c r="M93" s="180"/>
    </row>
    <row r="94" spans="1:13" ht="13.5" thickBot="1">
      <c r="A94" s="146"/>
      <c r="B94" s="135" t="s">
        <v>8</v>
      </c>
      <c r="C94" s="136"/>
      <c r="D94" s="136"/>
      <c r="E94" s="136"/>
      <c r="F94" s="136"/>
      <c r="G94" s="137"/>
      <c r="H94" s="20">
        <v>0</v>
      </c>
      <c r="I94" s="59">
        <v>0</v>
      </c>
      <c r="J94" s="21">
        <v>0</v>
      </c>
      <c r="K94" s="21">
        <v>0</v>
      </c>
      <c r="L94" s="22">
        <v>0</v>
      </c>
      <c r="M94" s="181"/>
    </row>
    <row r="95" spans="2:13" ht="12.75">
      <c r="B95" s="39"/>
      <c r="C95" s="39"/>
      <c r="D95" s="39"/>
      <c r="E95" s="39"/>
      <c r="F95" s="39"/>
      <c r="G95" s="39"/>
      <c r="H95" s="104"/>
      <c r="I95" s="39"/>
      <c r="J95" s="39"/>
      <c r="K95" s="39"/>
      <c r="L95" s="39"/>
      <c r="M95" s="39"/>
    </row>
    <row r="96" spans="2:13" ht="12.75">
      <c r="B96" s="39"/>
      <c r="C96" s="39"/>
      <c r="D96" s="39"/>
      <c r="E96" s="39"/>
      <c r="F96" s="39"/>
      <c r="G96" s="39"/>
      <c r="H96" s="104"/>
      <c r="I96" s="39"/>
      <c r="J96" s="39"/>
      <c r="K96" s="39"/>
      <c r="L96" s="39"/>
      <c r="M96" s="39"/>
    </row>
    <row r="97" ht="12.75">
      <c r="B97" s="2" t="s">
        <v>148</v>
      </c>
    </row>
  </sheetData>
  <sheetProtection/>
  <mergeCells count="46">
    <mergeCell ref="J1:M1"/>
    <mergeCell ref="A3:M3"/>
    <mergeCell ref="B4:M4"/>
    <mergeCell ref="A5:A7"/>
    <mergeCell ref="B5:B7"/>
    <mergeCell ref="C5:C7"/>
    <mergeCell ref="D5:E6"/>
    <mergeCell ref="F5:G6"/>
    <mergeCell ref="H5:H7"/>
    <mergeCell ref="I5:L6"/>
    <mergeCell ref="M5:M7"/>
    <mergeCell ref="A9:A11"/>
    <mergeCell ref="B9:G9"/>
    <mergeCell ref="M9:M11"/>
    <mergeCell ref="B10:G10"/>
    <mergeCell ref="B11:G11"/>
    <mergeCell ref="A12:A14"/>
    <mergeCell ref="B12:G12"/>
    <mergeCell ref="M12:M14"/>
    <mergeCell ref="B13:G13"/>
    <mergeCell ref="B14:G14"/>
    <mergeCell ref="A15:A17"/>
    <mergeCell ref="B15:G15"/>
    <mergeCell ref="M15:M17"/>
    <mergeCell ref="B16:G16"/>
    <mergeCell ref="B17:G17"/>
    <mergeCell ref="A25:A27"/>
    <mergeCell ref="B25:G25"/>
    <mergeCell ref="M25:M27"/>
    <mergeCell ref="B26:G26"/>
    <mergeCell ref="B27:G27"/>
    <mergeCell ref="A28:A30"/>
    <mergeCell ref="B28:G28"/>
    <mergeCell ref="M28:M30"/>
    <mergeCell ref="B29:G29"/>
    <mergeCell ref="B30:G30"/>
    <mergeCell ref="A86:A88"/>
    <mergeCell ref="B86:G86"/>
    <mergeCell ref="M86:M88"/>
    <mergeCell ref="B87:G87"/>
    <mergeCell ref="B88:G88"/>
    <mergeCell ref="A92:A94"/>
    <mergeCell ref="B92:G92"/>
    <mergeCell ref="M92:M94"/>
    <mergeCell ref="B93:G93"/>
    <mergeCell ref="B94:G94"/>
  </mergeCells>
  <printOptions/>
  <pageMargins left="0.7" right="0.74" top="0.6" bottom="0.56" header="0.5" footer="0.5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ARAM</cp:lastModifiedBy>
  <cp:lastPrinted>2012-11-19T13:22:47Z</cp:lastPrinted>
  <dcterms:created xsi:type="dcterms:W3CDTF">2010-06-05T20:15:04Z</dcterms:created>
  <dcterms:modified xsi:type="dcterms:W3CDTF">2012-11-20T13:19:17Z</dcterms:modified>
  <cp:category/>
  <cp:version/>
  <cp:contentType/>
  <cp:contentStatus/>
</cp:coreProperties>
</file>